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30"/>
  <workbookPr/>
  <mc:AlternateContent xmlns:mc="http://schemas.openxmlformats.org/markup-compatibility/2006">
    <mc:Choice Requires="x15">
      <x15ac:absPath xmlns:x15ac="http://schemas.microsoft.com/office/spreadsheetml/2010/11/ac" url="C:\_LUDO\2024\20240107 Kotolna SG 55\20240809 Kotolna SG 55 DRS\CAST H\"/>
    </mc:Choice>
  </mc:AlternateContent>
  <xr:revisionPtr revIDLastSave="0" documentId="13_ncr:1_{39EA1E2D-42F5-4A4B-BC4D-258C53E177C4}" xr6:coauthVersionLast="47" xr6:coauthVersionMax="47" xr10:uidLastSave="{00000000-0000-0000-0000-000000000000}"/>
  <bookViews>
    <workbookView xWindow="80" yWindow="80" windowWidth="22720" windowHeight="19890" xr2:uid="{00000000-000D-0000-FFFF-FFFF00000000}"/>
  </bookViews>
  <sheets>
    <sheet name="Rekapitulácia stavby" sheetId="1" r:id="rId1"/>
    <sheet name="01 - Ústredné vykurovanie" sheetId="2" r:id="rId2"/>
    <sheet name="02 - Spevnené plochy, zák..." sheetId="3" r:id="rId3"/>
    <sheet name="03 - Plyn" sheetId="4" r:id="rId4"/>
    <sheet name="04 - Súhrná časť" sheetId="5" r:id="rId5"/>
    <sheet name="05 - MaR a Elektroinštalácie" sheetId="6" r:id="rId6"/>
    <sheet name="06 - Vnútroareálový elektrorozv" sheetId="7" r:id="rId7"/>
  </sheets>
  <externalReferences>
    <externalReference r:id="rId8"/>
  </externalReferences>
  <definedNames>
    <definedName name="_xlnm._FilterDatabase" localSheetId="1" hidden="1">'01 - Ústredné vykurovanie'!$C$127:$K$369</definedName>
    <definedName name="_xlnm._FilterDatabase" localSheetId="2" hidden="1">'02 - Spevnené plochy, zák...'!$C$120:$K$161</definedName>
    <definedName name="_xlnm.Print_Titles" localSheetId="1">'01 - Ústredné vykurovanie'!$127:$127</definedName>
    <definedName name="_xlnm.Print_Titles" localSheetId="2">'02 - Spevnené plochy, zák...'!$120:$120</definedName>
    <definedName name="_xlnm.Print_Titles" localSheetId="0">'Rekapitulácia stavby'!$92:$92</definedName>
    <definedName name="_xlnm.Print_Area" localSheetId="1">'01 - Ústredné vykurovanie'!$C$4:$J$76,'01 - Ústredné vykurovanie'!$C$82:$J$109,'01 - Ústredné vykurovanie'!$C$115:$J$369</definedName>
    <definedName name="_xlnm.Print_Area" localSheetId="2">'02 - Spevnené plochy, zák...'!$C$4:$J$76,'02 - Spevnené plochy, zák...'!$C$82:$J$102,'02 - Spevnené plochy, zák...'!$C$108:$J$161</definedName>
    <definedName name="_xlnm.Print_Area" localSheetId="0">'Rekapitulácia stavby'!$D$4:$AO$76,'Rekapitulácia stavby'!$C$82:$AQ$100</definedName>
  </definedNames>
  <calcPr calcId="191029"/>
</workbook>
</file>

<file path=xl/calcChain.xml><?xml version="1.0" encoding="utf-8"?>
<calcChain xmlns="http://schemas.openxmlformats.org/spreadsheetml/2006/main">
  <c r="H38" i="7" l="1"/>
  <c r="H37" i="7"/>
  <c r="F36" i="7"/>
  <c r="H34" i="7"/>
  <c r="F34" i="7"/>
  <c r="H33" i="7"/>
  <c r="F33" i="7"/>
  <c r="H32" i="7"/>
  <c r="F32" i="7"/>
  <c r="H31" i="7"/>
  <c r="F31" i="7"/>
  <c r="H30" i="7"/>
  <c r="F30" i="7"/>
  <c r="H29" i="7"/>
  <c r="F29" i="7"/>
  <c r="H26" i="7"/>
  <c r="F26" i="7"/>
  <c r="H25" i="7"/>
  <c r="F25" i="7"/>
  <c r="H24" i="7"/>
  <c r="F24" i="7"/>
  <c r="H23" i="7"/>
  <c r="F23" i="7"/>
  <c r="H22" i="7"/>
  <c r="F22" i="7"/>
  <c r="H21" i="7"/>
  <c r="F21" i="7"/>
  <c r="H20" i="7"/>
  <c r="F20" i="7"/>
  <c r="H19" i="7"/>
  <c r="F19" i="7"/>
  <c r="H18" i="7"/>
  <c r="F18" i="7"/>
  <c r="H17" i="7"/>
  <c r="F17" i="7"/>
  <c r="H16" i="7"/>
  <c r="F16" i="7"/>
  <c r="H15" i="7"/>
  <c r="F15" i="7"/>
  <c r="H14" i="7"/>
  <c r="H36" i="7" s="1"/>
  <c r="F14" i="7"/>
  <c r="F149" i="6"/>
  <c r="F148" i="6"/>
  <c r="F147" i="6"/>
  <c r="F146" i="6"/>
  <c r="F145" i="6"/>
  <c r="F144" i="6"/>
  <c r="F143" i="6"/>
  <c r="F142" i="6"/>
  <c r="F140" i="6"/>
  <c r="F139" i="6"/>
  <c r="F138" i="6"/>
  <c r="F137" i="6"/>
  <c r="F134" i="6"/>
  <c r="F133" i="6"/>
  <c r="F131" i="6"/>
  <c r="F130" i="6"/>
  <c r="F129" i="6"/>
  <c r="F128" i="6"/>
  <c r="F127" i="6"/>
  <c r="F126" i="6"/>
  <c r="F125" i="6"/>
  <c r="F124" i="6"/>
  <c r="F123" i="6"/>
  <c r="F122" i="6"/>
  <c r="F120" i="6"/>
  <c r="F119" i="6"/>
  <c r="F118" i="6"/>
  <c r="F115" i="6"/>
  <c r="F114" i="6"/>
  <c r="F113" i="6"/>
  <c r="F112" i="6"/>
  <c r="F111" i="6"/>
  <c r="F110" i="6"/>
  <c r="F109" i="6"/>
  <c r="F108" i="6"/>
  <c r="F107" i="6"/>
  <c r="F106" i="6"/>
  <c r="F105" i="6"/>
  <c r="F104" i="6"/>
  <c r="F103" i="6"/>
  <c r="F102" i="6"/>
  <c r="F101" i="6"/>
  <c r="F100" i="6"/>
  <c r="F99" i="6"/>
  <c r="F98" i="6"/>
  <c r="F96" i="6"/>
  <c r="F95" i="6"/>
  <c r="F94" i="6"/>
  <c r="F93" i="6"/>
  <c r="F92" i="6"/>
  <c r="F91" i="6"/>
  <c r="F89" i="6"/>
  <c r="F88" i="6"/>
  <c r="F87" i="6"/>
  <c r="F86" i="6"/>
  <c r="F85" i="6"/>
  <c r="F84" i="6"/>
  <c r="F83" i="6"/>
  <c r="F82" i="6"/>
  <c r="F81" i="6"/>
  <c r="F80" i="6"/>
  <c r="F79" i="6"/>
  <c r="F78" i="6"/>
  <c r="F77" i="6"/>
  <c r="F76" i="6"/>
  <c r="F75" i="6"/>
  <c r="F74" i="6"/>
  <c r="F73" i="6"/>
  <c r="F72" i="6"/>
  <c r="F71" i="6"/>
  <c r="F70" i="6"/>
  <c r="F69" i="6"/>
  <c r="F68" i="6"/>
  <c r="F67" i="6"/>
  <c r="F66" i="6"/>
  <c r="F65" i="6"/>
  <c r="F64" i="6"/>
  <c r="F63" i="6"/>
  <c r="F62" i="6"/>
  <c r="F61" i="6"/>
  <c r="F60" i="6"/>
  <c r="F59" i="6"/>
  <c r="F58" i="6"/>
  <c r="F57" i="6"/>
  <c r="F56" i="6"/>
  <c r="F55" i="6"/>
  <c r="F54" i="6"/>
  <c r="F53" i="6"/>
  <c r="F52" i="6"/>
  <c r="F51" i="6"/>
  <c r="F50" i="6"/>
  <c r="F49" i="6"/>
  <c r="F48" i="6"/>
  <c r="F47" i="6"/>
  <c r="F46" i="6"/>
  <c r="F45" i="6"/>
  <c r="F44" i="6"/>
  <c r="F43" i="6"/>
  <c r="F42" i="6"/>
  <c r="F41" i="6"/>
  <c r="F40" i="6"/>
  <c r="F39" i="6"/>
  <c r="F38" i="6"/>
  <c r="F37" i="6"/>
  <c r="F36" i="6"/>
  <c r="F35" i="6"/>
  <c r="F34" i="6"/>
  <c r="F33" i="6"/>
  <c r="F32" i="6"/>
  <c r="F31" i="6"/>
  <c r="F30" i="6"/>
  <c r="F29" i="6"/>
  <c r="F28" i="6"/>
  <c r="F27" i="6"/>
  <c r="F25" i="6"/>
  <c r="F24" i="6"/>
  <c r="F22" i="6"/>
  <c r="F21" i="6"/>
  <c r="F20" i="6"/>
  <c r="F19" i="6"/>
  <c r="F18" i="6"/>
  <c r="F17" i="6"/>
  <c r="F16" i="6"/>
  <c r="F13" i="6"/>
  <c r="F12" i="6"/>
  <c r="F11" i="6"/>
  <c r="F10" i="6"/>
  <c r="F9" i="6"/>
  <c r="F8" i="6"/>
  <c r="F7" i="6"/>
  <c r="F6" i="6"/>
  <c r="F5" i="6"/>
  <c r="F4" i="6"/>
  <c r="F3" i="6"/>
  <c r="H40" i="7" l="1"/>
  <c r="E38" i="7"/>
  <c r="F38" i="7" s="1"/>
  <c r="F151" i="6"/>
  <c r="AG99" i="1" s="1"/>
  <c r="AN99" i="1" s="1"/>
  <c r="E37" i="7"/>
  <c r="F37" i="7" s="1"/>
  <c r="F40" i="7" s="1"/>
  <c r="E42" i="7" s="1"/>
  <c r="AG100" i="1" s="1"/>
  <c r="AN100" i="1" s="1"/>
  <c r="J125" i="5"/>
  <c r="J124" i="5"/>
  <c r="J132" i="3"/>
  <c r="J130" i="3"/>
  <c r="BK130" i="3"/>
  <c r="J131" i="3"/>
  <c r="BD98" i="1"/>
  <c r="BC98" i="1"/>
  <c r="AY98" i="1"/>
  <c r="BJ127" i="5"/>
  <c r="BH127" i="5"/>
  <c r="BG127" i="5"/>
  <c r="BF127" i="5"/>
  <c r="BD127" i="5"/>
  <c r="S127" i="5"/>
  <c r="Q127" i="5"/>
  <c r="O127" i="5"/>
  <c r="J127" i="5"/>
  <c r="BE127" i="5" s="1"/>
  <c r="BJ126" i="5"/>
  <c r="BH126" i="5"/>
  <c r="BG126" i="5"/>
  <c r="BF126" i="5"/>
  <c r="BD126" i="5"/>
  <c r="S126" i="5"/>
  <c r="Q126" i="5"/>
  <c r="O126" i="5"/>
  <c r="J126" i="5"/>
  <c r="BE126" i="5" s="1"/>
  <c r="BJ125" i="5"/>
  <c r="BH125" i="5"/>
  <c r="BG125" i="5"/>
  <c r="BF125" i="5"/>
  <c r="BD125" i="5"/>
  <c r="S125" i="5"/>
  <c r="Q125" i="5"/>
  <c r="O125" i="5"/>
  <c r="BE125" i="5"/>
  <c r="BJ124" i="5"/>
  <c r="BH124" i="5"/>
  <c r="BG124" i="5"/>
  <c r="BF124" i="5"/>
  <c r="BE124" i="5"/>
  <c r="BD124" i="5"/>
  <c r="S124" i="5"/>
  <c r="Q124" i="5"/>
  <c r="O124" i="5"/>
  <c r="BJ123" i="5"/>
  <c r="BH123" i="5"/>
  <c r="BG123" i="5"/>
  <c r="BF123" i="5"/>
  <c r="BE123" i="5"/>
  <c r="BD123" i="5"/>
  <c r="S123" i="5"/>
  <c r="Q123" i="5"/>
  <c r="O123" i="5"/>
  <c r="J123" i="5"/>
  <c r="BJ122" i="5"/>
  <c r="BH122" i="5"/>
  <c r="BG122" i="5"/>
  <c r="BF122" i="5"/>
  <c r="BD122" i="5"/>
  <c r="S122" i="5"/>
  <c r="Q122" i="5"/>
  <c r="O122" i="5"/>
  <c r="J122" i="5"/>
  <c r="BE122" i="5" s="1"/>
  <c r="BJ121" i="5"/>
  <c r="BH121" i="5"/>
  <c r="F37" i="5" s="1"/>
  <c r="BG121" i="5"/>
  <c r="BF121" i="5"/>
  <c r="BD121" i="5"/>
  <c r="S121" i="5"/>
  <c r="Q121" i="5"/>
  <c r="O121" i="5"/>
  <c r="J121" i="5"/>
  <c r="BE121" i="5" s="1"/>
  <c r="J112" i="5"/>
  <c r="F112" i="5"/>
  <c r="E110" i="5"/>
  <c r="J89" i="5"/>
  <c r="F89" i="5"/>
  <c r="E87" i="5"/>
  <c r="J37" i="5"/>
  <c r="J36" i="5"/>
  <c r="J35" i="5"/>
  <c r="J24" i="5"/>
  <c r="E24" i="5"/>
  <c r="J115" i="5" s="1"/>
  <c r="J23" i="5"/>
  <c r="J21" i="5"/>
  <c r="E21" i="5"/>
  <c r="J114" i="5" s="1"/>
  <c r="J20" i="5"/>
  <c r="J18" i="5"/>
  <c r="E18" i="5"/>
  <c r="F115" i="5" s="1"/>
  <c r="J17" i="5"/>
  <c r="J15" i="5"/>
  <c r="E15" i="5"/>
  <c r="F91" i="5" s="1"/>
  <c r="J14" i="5"/>
  <c r="E7" i="5"/>
  <c r="E108" i="5" s="1"/>
  <c r="J144" i="3"/>
  <c r="J143" i="3"/>
  <c r="J142" i="3"/>
  <c r="BK177" i="4"/>
  <c r="BI177" i="4"/>
  <c r="BH177" i="4"/>
  <c r="BG177" i="4"/>
  <c r="BF177" i="4"/>
  <c r="BE177" i="4"/>
  <c r="T177" i="4"/>
  <c r="R177" i="4"/>
  <c r="P177" i="4"/>
  <c r="J177" i="4"/>
  <c r="BK176" i="4"/>
  <c r="BI176" i="4"/>
  <c r="BH176" i="4"/>
  <c r="BG176" i="4"/>
  <c r="BE176" i="4"/>
  <c r="T176" i="4"/>
  <c r="R176" i="4"/>
  <c r="P176" i="4"/>
  <c r="J176" i="4"/>
  <c r="BF176" i="4" s="1"/>
  <c r="BK175" i="4"/>
  <c r="BI175" i="4"/>
  <c r="BH175" i="4"/>
  <c r="BG175" i="4"/>
  <c r="BE175" i="4"/>
  <c r="T175" i="4"/>
  <c r="R175" i="4"/>
  <c r="P175" i="4"/>
  <c r="J175" i="4"/>
  <c r="BF175" i="4" s="1"/>
  <c r="BK174" i="4"/>
  <c r="BI174" i="4"/>
  <c r="BH174" i="4"/>
  <c r="BG174" i="4"/>
  <c r="BE174" i="4"/>
  <c r="T174" i="4"/>
  <c r="R174" i="4"/>
  <c r="P174" i="4"/>
  <c r="J174" i="4"/>
  <c r="BF174" i="4" s="1"/>
  <c r="BK173" i="4"/>
  <c r="BI173" i="4"/>
  <c r="BH173" i="4"/>
  <c r="BG173" i="4"/>
  <c r="BE173" i="4"/>
  <c r="T173" i="4"/>
  <c r="R173" i="4"/>
  <c r="P173" i="4"/>
  <c r="J173" i="4"/>
  <c r="BF173" i="4" s="1"/>
  <c r="BK172" i="4"/>
  <c r="BI172" i="4"/>
  <c r="BH172" i="4"/>
  <c r="BG172" i="4"/>
  <c r="BE172" i="4"/>
  <c r="T172" i="4"/>
  <c r="R172" i="4"/>
  <c r="P172" i="4"/>
  <c r="J172" i="4"/>
  <c r="BF172" i="4" s="1"/>
  <c r="BK171" i="4"/>
  <c r="BI171" i="4"/>
  <c r="BH171" i="4"/>
  <c r="BG171" i="4"/>
  <c r="BF171" i="4"/>
  <c r="BE171" i="4"/>
  <c r="T171" i="4"/>
  <c r="R171" i="4"/>
  <c r="P171" i="4"/>
  <c r="J171" i="4"/>
  <c r="BK170" i="4"/>
  <c r="BI170" i="4"/>
  <c r="BH170" i="4"/>
  <c r="BG170" i="4"/>
  <c r="BE170" i="4"/>
  <c r="T170" i="4"/>
  <c r="R170" i="4"/>
  <c r="P170" i="4"/>
  <c r="J170" i="4"/>
  <c r="BF170" i="4" s="1"/>
  <c r="BK169" i="4"/>
  <c r="BI169" i="4"/>
  <c r="BH169" i="4"/>
  <c r="BG169" i="4"/>
  <c r="BE169" i="4"/>
  <c r="T169" i="4"/>
  <c r="R169" i="4"/>
  <c r="P169" i="4"/>
  <c r="J169" i="4"/>
  <c r="BF169" i="4" s="1"/>
  <c r="BK168" i="4"/>
  <c r="BI168" i="4"/>
  <c r="BH168" i="4"/>
  <c r="BG168" i="4"/>
  <c r="BE168" i="4"/>
  <c r="T168" i="4"/>
  <c r="T167" i="4" s="1"/>
  <c r="R168" i="4"/>
  <c r="R167" i="4" s="1"/>
  <c r="P168" i="4"/>
  <c r="P167" i="4" s="1"/>
  <c r="J168" i="4"/>
  <c r="BF168" i="4" s="1"/>
  <c r="BK167" i="4"/>
  <c r="J167" i="4" s="1"/>
  <c r="J102" i="4" s="1"/>
  <c r="BK166" i="4"/>
  <c r="BI166" i="4"/>
  <c r="BH166" i="4"/>
  <c r="BG166" i="4"/>
  <c r="BE166" i="4"/>
  <c r="T166" i="4"/>
  <c r="R166" i="4"/>
  <c r="P166" i="4"/>
  <c r="J166" i="4"/>
  <c r="BF166" i="4" s="1"/>
  <c r="BK165" i="4"/>
  <c r="BI165" i="4"/>
  <c r="BH165" i="4"/>
  <c r="BG165" i="4"/>
  <c r="BF165" i="4"/>
  <c r="BE165" i="4"/>
  <c r="T165" i="4"/>
  <c r="R165" i="4"/>
  <c r="P165" i="4"/>
  <c r="J165" i="4"/>
  <c r="BK164" i="4"/>
  <c r="BI164" i="4"/>
  <c r="BH164" i="4"/>
  <c r="BG164" i="4"/>
  <c r="BF164" i="4"/>
  <c r="BE164" i="4"/>
  <c r="T164" i="4"/>
  <c r="R164" i="4"/>
  <c r="P164" i="4"/>
  <c r="J164" i="4"/>
  <c r="BK163" i="4"/>
  <c r="BI163" i="4"/>
  <c r="BH163" i="4"/>
  <c r="BG163" i="4"/>
  <c r="BF163" i="4"/>
  <c r="BE163" i="4"/>
  <c r="T163" i="4"/>
  <c r="R163" i="4"/>
  <c r="P163" i="4"/>
  <c r="P159" i="4" s="1"/>
  <c r="J163" i="4"/>
  <c r="BK162" i="4"/>
  <c r="BI162" i="4"/>
  <c r="BH162" i="4"/>
  <c r="BG162" i="4"/>
  <c r="BE162" i="4"/>
  <c r="T162" i="4"/>
  <c r="R162" i="4"/>
  <c r="P162" i="4"/>
  <c r="J162" i="4"/>
  <c r="BF162" i="4" s="1"/>
  <c r="BK161" i="4"/>
  <c r="BI161" i="4"/>
  <c r="BH161" i="4"/>
  <c r="BG161" i="4"/>
  <c r="BE161" i="4"/>
  <c r="T161" i="4"/>
  <c r="R161" i="4"/>
  <c r="P161" i="4"/>
  <c r="J161" i="4"/>
  <c r="BF161" i="4" s="1"/>
  <c r="BK160" i="4"/>
  <c r="BK159" i="4" s="1"/>
  <c r="J159" i="4" s="1"/>
  <c r="J101" i="4" s="1"/>
  <c r="BI160" i="4"/>
  <c r="BH160" i="4"/>
  <c r="BG160" i="4"/>
  <c r="BF160" i="4"/>
  <c r="BE160" i="4"/>
  <c r="T160" i="4"/>
  <c r="T159" i="4" s="1"/>
  <c r="R160" i="4"/>
  <c r="R159" i="4" s="1"/>
  <c r="P160" i="4"/>
  <c r="J160" i="4"/>
  <c r="BK158" i="4"/>
  <c r="BI158" i="4"/>
  <c r="BH158" i="4"/>
  <c r="BG158" i="4"/>
  <c r="BF158" i="4"/>
  <c r="BE158" i="4"/>
  <c r="T158" i="4"/>
  <c r="R158" i="4"/>
  <c r="R157" i="4" s="1"/>
  <c r="P158" i="4"/>
  <c r="P157" i="4" s="1"/>
  <c r="J158" i="4"/>
  <c r="BK157" i="4"/>
  <c r="J157" i="4" s="1"/>
  <c r="J100" i="4" s="1"/>
  <c r="T157" i="4"/>
  <c r="BK156" i="4"/>
  <c r="BI156" i="4"/>
  <c r="BH156" i="4"/>
  <c r="BG156" i="4"/>
  <c r="BF156" i="4"/>
  <c r="BE156" i="4"/>
  <c r="T156" i="4"/>
  <c r="R156" i="4"/>
  <c r="P156" i="4"/>
  <c r="J156" i="4"/>
  <c r="BK155" i="4"/>
  <c r="BI155" i="4"/>
  <c r="BH155" i="4"/>
  <c r="BG155" i="4"/>
  <c r="BE155" i="4"/>
  <c r="T155" i="4"/>
  <c r="R155" i="4"/>
  <c r="P155" i="4"/>
  <c r="J155" i="4"/>
  <c r="BF155" i="4" s="1"/>
  <c r="BK154" i="4"/>
  <c r="BI154" i="4"/>
  <c r="BH154" i="4"/>
  <c r="BG154" i="4"/>
  <c r="BE154" i="4"/>
  <c r="T154" i="4"/>
  <c r="R154" i="4"/>
  <c r="P154" i="4"/>
  <c r="J154" i="4"/>
  <c r="BF154" i="4" s="1"/>
  <c r="BK153" i="4"/>
  <c r="BI153" i="4"/>
  <c r="BH153" i="4"/>
  <c r="BG153" i="4"/>
  <c r="BE153" i="4"/>
  <c r="T153" i="4"/>
  <c r="R153" i="4"/>
  <c r="P153" i="4"/>
  <c r="J153" i="4"/>
  <c r="BF153" i="4" s="1"/>
  <c r="BK152" i="4"/>
  <c r="BI152" i="4"/>
  <c r="BH152" i="4"/>
  <c r="BG152" i="4"/>
  <c r="BE152" i="4"/>
  <c r="T152" i="4"/>
  <c r="T151" i="4" s="1"/>
  <c r="R152" i="4"/>
  <c r="R151" i="4" s="1"/>
  <c r="P152" i="4"/>
  <c r="P151" i="4" s="1"/>
  <c r="J152" i="4"/>
  <c r="BF152" i="4" s="1"/>
  <c r="BK150" i="4"/>
  <c r="BI150" i="4"/>
  <c r="BH150" i="4"/>
  <c r="BG150" i="4"/>
  <c r="BF150" i="4"/>
  <c r="BE150" i="4"/>
  <c r="T150" i="4"/>
  <c r="R150" i="4"/>
  <c r="P150" i="4"/>
  <c r="J150" i="4"/>
  <c r="BK149" i="4"/>
  <c r="BI149" i="4"/>
  <c r="BH149" i="4"/>
  <c r="BG149" i="4"/>
  <c r="BF149" i="4"/>
  <c r="BE149" i="4"/>
  <c r="T149" i="4"/>
  <c r="R149" i="4"/>
  <c r="P149" i="4"/>
  <c r="J149" i="4"/>
  <c r="BK148" i="4"/>
  <c r="BI148" i="4"/>
  <c r="BH148" i="4"/>
  <c r="BG148" i="4"/>
  <c r="BE148" i="4"/>
  <c r="T148" i="4"/>
  <c r="R148" i="4"/>
  <c r="P148" i="4"/>
  <c r="J148" i="4"/>
  <c r="BF148" i="4" s="1"/>
  <c r="BK147" i="4"/>
  <c r="BI147" i="4"/>
  <c r="BH147" i="4"/>
  <c r="BG147" i="4"/>
  <c r="BE147" i="4"/>
  <c r="T147" i="4"/>
  <c r="R147" i="4"/>
  <c r="P147" i="4"/>
  <c r="J147" i="4"/>
  <c r="BF147" i="4" s="1"/>
  <c r="BK146" i="4"/>
  <c r="BI146" i="4"/>
  <c r="BH146" i="4"/>
  <c r="BG146" i="4"/>
  <c r="BE146" i="4"/>
  <c r="T146" i="4"/>
  <c r="R146" i="4"/>
  <c r="P146" i="4"/>
  <c r="J146" i="4"/>
  <c r="BF146" i="4" s="1"/>
  <c r="BK145" i="4"/>
  <c r="BI145" i="4"/>
  <c r="BH145" i="4"/>
  <c r="BG145" i="4"/>
  <c r="BF145" i="4"/>
  <c r="BE145" i="4"/>
  <c r="T145" i="4"/>
  <c r="R145" i="4"/>
  <c r="P145" i="4"/>
  <c r="J145" i="4"/>
  <c r="BK144" i="4"/>
  <c r="BI144" i="4"/>
  <c r="BH144" i="4"/>
  <c r="BG144" i="4"/>
  <c r="BF144" i="4"/>
  <c r="BE144" i="4"/>
  <c r="T144" i="4"/>
  <c r="R144" i="4"/>
  <c r="P144" i="4"/>
  <c r="J144" i="4"/>
  <c r="BK143" i="4"/>
  <c r="BI143" i="4"/>
  <c r="BH143" i="4"/>
  <c r="BG143" i="4"/>
  <c r="BE143" i="4"/>
  <c r="T143" i="4"/>
  <c r="R143" i="4"/>
  <c r="P143" i="4"/>
  <c r="J143" i="4"/>
  <c r="BF143" i="4" s="1"/>
  <c r="BK142" i="4"/>
  <c r="BI142" i="4"/>
  <c r="BH142" i="4"/>
  <c r="BG142" i="4"/>
  <c r="BE142" i="4"/>
  <c r="T142" i="4"/>
  <c r="R142" i="4"/>
  <c r="P142" i="4"/>
  <c r="J142" i="4"/>
  <c r="BF142" i="4" s="1"/>
  <c r="BK141" i="4"/>
  <c r="BI141" i="4"/>
  <c r="BH141" i="4"/>
  <c r="BG141" i="4"/>
  <c r="BE141" i="4"/>
  <c r="T141" i="4"/>
  <c r="R141" i="4"/>
  <c r="P141" i="4"/>
  <c r="J141" i="4"/>
  <c r="BF141" i="4" s="1"/>
  <c r="BK140" i="4"/>
  <c r="BI140" i="4"/>
  <c r="BH140" i="4"/>
  <c r="BG140" i="4"/>
  <c r="BE140" i="4"/>
  <c r="T140" i="4"/>
  <c r="R140" i="4"/>
  <c r="P140" i="4"/>
  <c r="J140" i="4"/>
  <c r="BF140" i="4" s="1"/>
  <c r="BK139" i="4"/>
  <c r="BI139" i="4"/>
  <c r="BH139" i="4"/>
  <c r="BG139" i="4"/>
  <c r="BF139" i="4"/>
  <c r="BE139" i="4"/>
  <c r="T139" i="4"/>
  <c r="R139" i="4"/>
  <c r="P139" i="4"/>
  <c r="J139" i="4"/>
  <c r="BK138" i="4"/>
  <c r="BI138" i="4"/>
  <c r="BH138" i="4"/>
  <c r="BG138" i="4"/>
  <c r="BF138" i="4"/>
  <c r="BE138" i="4"/>
  <c r="T138" i="4"/>
  <c r="R138" i="4"/>
  <c r="P138" i="4"/>
  <c r="J138" i="4"/>
  <c r="BK137" i="4"/>
  <c r="BI137" i="4"/>
  <c r="BH137" i="4"/>
  <c r="BG137" i="4"/>
  <c r="BE137" i="4"/>
  <c r="T137" i="4"/>
  <c r="R137" i="4"/>
  <c r="P137" i="4"/>
  <c r="J137" i="4"/>
  <c r="BF137" i="4" s="1"/>
  <c r="BK136" i="4"/>
  <c r="BI136" i="4"/>
  <c r="BH136" i="4"/>
  <c r="BG136" i="4"/>
  <c r="BE136" i="4"/>
  <c r="T136" i="4"/>
  <c r="R136" i="4"/>
  <c r="P136" i="4"/>
  <c r="J136" i="4"/>
  <c r="BF136" i="4" s="1"/>
  <c r="BK135" i="4"/>
  <c r="BI135" i="4"/>
  <c r="BH135" i="4"/>
  <c r="BG135" i="4"/>
  <c r="BE135" i="4"/>
  <c r="T135" i="4"/>
  <c r="R135" i="4"/>
  <c r="P135" i="4"/>
  <c r="J135" i="4"/>
  <c r="BF135" i="4" s="1"/>
  <c r="BK134" i="4"/>
  <c r="BI134" i="4"/>
  <c r="BH134" i="4"/>
  <c r="BG134" i="4"/>
  <c r="BE134" i="4"/>
  <c r="T134" i="4"/>
  <c r="R134" i="4"/>
  <c r="P134" i="4"/>
  <c r="J134" i="4"/>
  <c r="BF134" i="4" s="1"/>
  <c r="BK133" i="4"/>
  <c r="BI133" i="4"/>
  <c r="BH133" i="4"/>
  <c r="BG133" i="4"/>
  <c r="BF133" i="4"/>
  <c r="BE133" i="4"/>
  <c r="T133" i="4"/>
  <c r="R133" i="4"/>
  <c r="P133" i="4"/>
  <c r="J133" i="4"/>
  <c r="BK132" i="4"/>
  <c r="BI132" i="4"/>
  <c r="BH132" i="4"/>
  <c r="BG132" i="4"/>
  <c r="BE132" i="4"/>
  <c r="T132" i="4"/>
  <c r="R132" i="4"/>
  <c r="P132" i="4"/>
  <c r="J132" i="4"/>
  <c r="BF132" i="4" s="1"/>
  <c r="BK131" i="4"/>
  <c r="BI131" i="4"/>
  <c r="BH131" i="4"/>
  <c r="BG131" i="4"/>
  <c r="BE131" i="4"/>
  <c r="T131" i="4"/>
  <c r="R131" i="4"/>
  <c r="P131" i="4"/>
  <c r="J131" i="4"/>
  <c r="BF131" i="4" s="1"/>
  <c r="BK130" i="4"/>
  <c r="BI130" i="4"/>
  <c r="BH130" i="4"/>
  <c r="BG130" i="4"/>
  <c r="BE130" i="4"/>
  <c r="T130" i="4"/>
  <c r="R130" i="4"/>
  <c r="P130" i="4"/>
  <c r="J130" i="4"/>
  <c r="BF130" i="4" s="1"/>
  <c r="BK129" i="4"/>
  <c r="BI129" i="4"/>
  <c r="BH129" i="4"/>
  <c r="BG129" i="4"/>
  <c r="BE129" i="4"/>
  <c r="T129" i="4"/>
  <c r="R129" i="4"/>
  <c r="P129" i="4"/>
  <c r="J129" i="4"/>
  <c r="BF129" i="4" s="1"/>
  <c r="BK128" i="4"/>
  <c r="BI128" i="4"/>
  <c r="BH128" i="4"/>
  <c r="BG128" i="4"/>
  <c r="BE128" i="4"/>
  <c r="T128" i="4"/>
  <c r="R128" i="4"/>
  <c r="P128" i="4"/>
  <c r="J128" i="4"/>
  <c r="BF128" i="4" s="1"/>
  <c r="BK127" i="4"/>
  <c r="BI127" i="4"/>
  <c r="BH127" i="4"/>
  <c r="BG127" i="4"/>
  <c r="BF127" i="4"/>
  <c r="BE127" i="4"/>
  <c r="T127" i="4"/>
  <c r="R127" i="4"/>
  <c r="P127" i="4"/>
  <c r="J127" i="4"/>
  <c r="BK126" i="4"/>
  <c r="BI126" i="4"/>
  <c r="BH126" i="4"/>
  <c r="BG126" i="4"/>
  <c r="BE126" i="4"/>
  <c r="T126" i="4"/>
  <c r="R126" i="4"/>
  <c r="P126" i="4"/>
  <c r="J126" i="4"/>
  <c r="BF126" i="4" s="1"/>
  <c r="BK125" i="4"/>
  <c r="BK124" i="4" s="1"/>
  <c r="BI125" i="4"/>
  <c r="BH125" i="4"/>
  <c r="BG125" i="4"/>
  <c r="BE125" i="4"/>
  <c r="J33" i="4" s="1"/>
  <c r="T125" i="4"/>
  <c r="T124" i="4" s="1"/>
  <c r="R125" i="4"/>
  <c r="R124" i="4" s="1"/>
  <c r="P125" i="4"/>
  <c r="P124" i="4" s="1"/>
  <c r="J125" i="4"/>
  <c r="BF125" i="4" s="1"/>
  <c r="J119" i="4"/>
  <c r="J118" i="4"/>
  <c r="F118" i="4"/>
  <c r="F116" i="4"/>
  <c r="E114" i="4"/>
  <c r="J92" i="4"/>
  <c r="J91" i="4"/>
  <c r="F91" i="4"/>
  <c r="F89" i="4"/>
  <c r="E87" i="4"/>
  <c r="J37" i="4"/>
  <c r="J36" i="4"/>
  <c r="J35" i="4"/>
  <c r="J18" i="4"/>
  <c r="E18" i="4"/>
  <c r="F92" i="4" s="1"/>
  <c r="J17" i="4"/>
  <c r="J12" i="4"/>
  <c r="J116" i="4" s="1"/>
  <c r="E7" i="4"/>
  <c r="E112" i="4" s="1"/>
  <c r="BK151" i="4" l="1"/>
  <c r="J151" i="4" s="1"/>
  <c r="J99" i="4" s="1"/>
  <c r="F35" i="4"/>
  <c r="F37" i="4"/>
  <c r="F36" i="4"/>
  <c r="E85" i="4"/>
  <c r="J89" i="4"/>
  <c r="F119" i="4"/>
  <c r="J33" i="5"/>
  <c r="F35" i="5"/>
  <c r="F92" i="5"/>
  <c r="BJ120" i="5"/>
  <c r="J120" i="5" s="1"/>
  <c r="S120" i="5"/>
  <c r="S119" i="5" s="1"/>
  <c r="S118" i="5" s="1"/>
  <c r="F36" i="5"/>
  <c r="J92" i="5"/>
  <c r="F114" i="5"/>
  <c r="O120" i="5"/>
  <c r="O119" i="5" s="1"/>
  <c r="O118" i="5" s="1"/>
  <c r="Q120" i="5"/>
  <c r="Q119" i="5" s="1"/>
  <c r="Q118" i="5" s="1"/>
  <c r="J91" i="5"/>
  <c r="E85" i="5"/>
  <c r="F33" i="5"/>
  <c r="F34" i="5"/>
  <c r="F34" i="4"/>
  <c r="J124" i="4"/>
  <c r="J98" i="4" s="1"/>
  <c r="BK123" i="4"/>
  <c r="P123" i="4"/>
  <c r="P122" i="4" s="1"/>
  <c r="J34" i="4"/>
  <c r="R123" i="4"/>
  <c r="R122" i="4" s="1"/>
  <c r="T123" i="4"/>
  <c r="T122" i="4" s="1"/>
  <c r="F33" i="4"/>
  <c r="BJ119" i="5" l="1"/>
  <c r="BJ118" i="5" s="1"/>
  <c r="J98" i="5"/>
  <c r="J119" i="5"/>
  <c r="J123" i="4"/>
  <c r="J97" i="4" s="1"/>
  <c r="BK122" i="4"/>
  <c r="J122" i="4" s="1"/>
  <c r="J118" i="5" l="1"/>
  <c r="J97" i="5"/>
  <c r="J30" i="4"/>
  <c r="J96" i="4"/>
  <c r="J39" i="4" l="1"/>
  <c r="AG97" i="1"/>
  <c r="AN97" i="1" s="1"/>
  <c r="J30" i="5"/>
  <c r="J96" i="5"/>
  <c r="BD97" i="1"/>
  <c r="BK146" i="3"/>
  <c r="BI146" i="3"/>
  <c r="BH146" i="3"/>
  <c r="BG146" i="3"/>
  <c r="BE146" i="3"/>
  <c r="T146" i="3"/>
  <c r="R146" i="3"/>
  <c r="P146" i="3"/>
  <c r="J146" i="3"/>
  <c r="BF146" i="3" s="1"/>
  <c r="BK160" i="2"/>
  <c r="BI160" i="2"/>
  <c r="BH160" i="2"/>
  <c r="BG160" i="2"/>
  <c r="BE160" i="2"/>
  <c r="T160" i="2"/>
  <c r="R160" i="2"/>
  <c r="P160" i="2"/>
  <c r="BF160" i="2"/>
  <c r="J37" i="3"/>
  <c r="J36" i="3"/>
  <c r="AY96" i="1"/>
  <c r="J35" i="3"/>
  <c r="BI161" i="3"/>
  <c r="BH161" i="3"/>
  <c r="BG161" i="3"/>
  <c r="BE161" i="3"/>
  <c r="T161" i="3"/>
  <c r="R161" i="3"/>
  <c r="P161" i="3"/>
  <c r="BI160" i="3"/>
  <c r="BH160" i="3"/>
  <c r="BG160" i="3"/>
  <c r="BE160" i="3"/>
  <c r="T160" i="3"/>
  <c r="R160" i="3"/>
  <c r="P160" i="3"/>
  <c r="BI159" i="3"/>
  <c r="BH159" i="3"/>
  <c r="BG159" i="3"/>
  <c r="BE159" i="3"/>
  <c r="T159" i="3"/>
  <c r="R159" i="3"/>
  <c r="P159" i="3"/>
  <c r="BI158" i="3"/>
  <c r="BH158" i="3"/>
  <c r="BG158" i="3"/>
  <c r="BE158" i="3"/>
  <c r="T158" i="3"/>
  <c r="R158" i="3"/>
  <c r="P158" i="3"/>
  <c r="BI157" i="3"/>
  <c r="BH157" i="3"/>
  <c r="BG157" i="3"/>
  <c r="BE157" i="3"/>
  <c r="T157" i="3"/>
  <c r="R157" i="3"/>
  <c r="P157" i="3"/>
  <c r="BI156" i="3"/>
  <c r="BH156" i="3"/>
  <c r="BG156" i="3"/>
  <c r="BE156" i="3"/>
  <c r="T156" i="3"/>
  <c r="R156" i="3"/>
  <c r="P156" i="3"/>
  <c r="BI155" i="3"/>
  <c r="BH155" i="3"/>
  <c r="BG155" i="3"/>
  <c r="BE155" i="3"/>
  <c r="T155" i="3"/>
  <c r="R155" i="3"/>
  <c r="P155" i="3"/>
  <c r="BI154" i="3"/>
  <c r="BH154" i="3"/>
  <c r="BG154" i="3"/>
  <c r="BE154" i="3"/>
  <c r="T154" i="3"/>
  <c r="R154" i="3"/>
  <c r="P154" i="3"/>
  <c r="BI153" i="3"/>
  <c r="BH153" i="3"/>
  <c r="BG153" i="3"/>
  <c r="BE153" i="3"/>
  <c r="T153" i="3"/>
  <c r="R153" i="3"/>
  <c r="P153" i="3"/>
  <c r="BI152" i="3"/>
  <c r="BH152" i="3"/>
  <c r="BG152" i="3"/>
  <c r="BE152" i="3"/>
  <c r="T152" i="3"/>
  <c r="R152" i="3"/>
  <c r="P152" i="3"/>
  <c r="BI151" i="3"/>
  <c r="BH151" i="3"/>
  <c r="BG151" i="3"/>
  <c r="BE151" i="3"/>
  <c r="T151" i="3"/>
  <c r="R151" i="3"/>
  <c r="P151" i="3"/>
  <c r="BI149" i="3"/>
  <c r="BH149" i="3"/>
  <c r="BG149" i="3"/>
  <c r="BE149" i="3"/>
  <c r="T149" i="3"/>
  <c r="R149" i="3"/>
  <c r="P149" i="3"/>
  <c r="BI148" i="3"/>
  <c r="BH148" i="3"/>
  <c r="BG148" i="3"/>
  <c r="BE148" i="3"/>
  <c r="T148" i="3"/>
  <c r="R148" i="3"/>
  <c r="P148" i="3"/>
  <c r="BI147" i="3"/>
  <c r="BH147" i="3"/>
  <c r="BG147" i="3"/>
  <c r="BE147" i="3"/>
  <c r="T147" i="3"/>
  <c r="R147" i="3"/>
  <c r="P147" i="3"/>
  <c r="BI145" i="3"/>
  <c r="BH145" i="3"/>
  <c r="BG145" i="3"/>
  <c r="BE145" i="3"/>
  <c r="T145" i="3"/>
  <c r="R145" i="3"/>
  <c r="P145" i="3"/>
  <c r="BI141" i="3"/>
  <c r="BH141" i="3"/>
  <c r="BG141" i="3"/>
  <c r="BE141" i="3"/>
  <c r="T141" i="3"/>
  <c r="R141" i="3"/>
  <c r="P141" i="3"/>
  <c r="BI140" i="3"/>
  <c r="BH140" i="3"/>
  <c r="BG140" i="3"/>
  <c r="BE140" i="3"/>
  <c r="T140" i="3"/>
  <c r="R140" i="3"/>
  <c r="P140" i="3"/>
  <c r="BI138" i="3"/>
  <c r="BH138" i="3"/>
  <c r="BG138" i="3"/>
  <c r="BE138" i="3"/>
  <c r="T138" i="3"/>
  <c r="R138" i="3"/>
  <c r="P138" i="3"/>
  <c r="BI137" i="3"/>
  <c r="BH137" i="3"/>
  <c r="BG137" i="3"/>
  <c r="BE137" i="3"/>
  <c r="T137" i="3"/>
  <c r="R137" i="3"/>
  <c r="P137" i="3"/>
  <c r="BI135" i="3"/>
  <c r="BH135" i="3"/>
  <c r="BG135" i="3"/>
  <c r="BE135" i="3"/>
  <c r="T135" i="3"/>
  <c r="R135" i="3"/>
  <c r="P135" i="3"/>
  <c r="BI134" i="3"/>
  <c r="BH134" i="3"/>
  <c r="BG134" i="3"/>
  <c r="BE134" i="3"/>
  <c r="T134" i="3"/>
  <c r="R134" i="3"/>
  <c r="P134" i="3"/>
  <c r="BI133" i="3"/>
  <c r="BH133" i="3"/>
  <c r="BG133" i="3"/>
  <c r="BE133" i="3"/>
  <c r="T133" i="3"/>
  <c r="R133" i="3"/>
  <c r="P133" i="3"/>
  <c r="BI129" i="3"/>
  <c r="BH129" i="3"/>
  <c r="BG129" i="3"/>
  <c r="BE129" i="3"/>
  <c r="T129" i="3"/>
  <c r="R129" i="3"/>
  <c r="P129" i="3"/>
  <c r="BI128" i="3"/>
  <c r="BH128" i="3"/>
  <c r="BG128" i="3"/>
  <c r="BE128" i="3"/>
  <c r="T128" i="3"/>
  <c r="R128" i="3"/>
  <c r="P128" i="3"/>
  <c r="BI127" i="3"/>
  <c r="BH127" i="3"/>
  <c r="BG127" i="3"/>
  <c r="BE127" i="3"/>
  <c r="T127" i="3"/>
  <c r="R127" i="3"/>
  <c r="P127" i="3"/>
  <c r="BI126" i="3"/>
  <c r="BH126" i="3"/>
  <c r="BG126" i="3"/>
  <c r="BE126" i="3"/>
  <c r="T126" i="3"/>
  <c r="R126" i="3"/>
  <c r="P126" i="3"/>
  <c r="BI125" i="3"/>
  <c r="BH125" i="3"/>
  <c r="BG125" i="3"/>
  <c r="BE125" i="3"/>
  <c r="T125" i="3"/>
  <c r="R125" i="3"/>
  <c r="P125" i="3"/>
  <c r="BI124" i="3"/>
  <c r="BH124" i="3"/>
  <c r="BG124" i="3"/>
  <c r="BE124" i="3"/>
  <c r="T124" i="3"/>
  <c r="R124" i="3"/>
  <c r="P124" i="3"/>
  <c r="F115" i="3"/>
  <c r="E113" i="3"/>
  <c r="F89" i="3"/>
  <c r="E87" i="3"/>
  <c r="J24" i="3"/>
  <c r="E24" i="3"/>
  <c r="J92" i="3"/>
  <c r="J23" i="3"/>
  <c r="J21" i="3"/>
  <c r="E21" i="3"/>
  <c r="J91" i="3" s="1"/>
  <c r="J20" i="3"/>
  <c r="J18" i="3"/>
  <c r="E18" i="3"/>
  <c r="F118" i="3"/>
  <c r="J17" i="3"/>
  <c r="J15" i="3"/>
  <c r="E15" i="3"/>
  <c r="F117" i="3"/>
  <c r="J14" i="3"/>
  <c r="J115" i="3"/>
  <c r="E7" i="3"/>
  <c r="E111" i="3" s="1"/>
  <c r="J37" i="2"/>
  <c r="J36" i="2"/>
  <c r="AY95" i="1" s="1"/>
  <c r="J35" i="2"/>
  <c r="AX95" i="1" s="1"/>
  <c r="BI369" i="2"/>
  <c r="BH369" i="2"/>
  <c r="BG369" i="2"/>
  <c r="BE369" i="2"/>
  <c r="T369" i="2"/>
  <c r="R369" i="2"/>
  <c r="P369" i="2"/>
  <c r="BI368" i="2"/>
  <c r="BH368" i="2"/>
  <c r="BG368" i="2"/>
  <c r="BE368" i="2"/>
  <c r="T368" i="2"/>
  <c r="R368" i="2"/>
  <c r="P368" i="2"/>
  <c r="BI367" i="2"/>
  <c r="BH367" i="2"/>
  <c r="BG367" i="2"/>
  <c r="BE367" i="2"/>
  <c r="T367" i="2"/>
  <c r="R367" i="2"/>
  <c r="P367" i="2"/>
  <c r="BI366" i="2"/>
  <c r="BH366" i="2"/>
  <c r="BG366" i="2"/>
  <c r="BE366" i="2"/>
  <c r="T366" i="2"/>
  <c r="R366" i="2"/>
  <c r="P366" i="2"/>
  <c r="BI365" i="2"/>
  <c r="BH365" i="2"/>
  <c r="BG365" i="2"/>
  <c r="BE365" i="2"/>
  <c r="T365" i="2"/>
  <c r="R365" i="2"/>
  <c r="P365" i="2"/>
  <c r="BI364" i="2"/>
  <c r="BH364" i="2"/>
  <c r="BG364" i="2"/>
  <c r="BE364" i="2"/>
  <c r="T364" i="2"/>
  <c r="R364" i="2"/>
  <c r="P364" i="2"/>
  <c r="BI363" i="2"/>
  <c r="BH363" i="2"/>
  <c r="BG363" i="2"/>
  <c r="BE363" i="2"/>
  <c r="T363" i="2"/>
  <c r="R363" i="2"/>
  <c r="P363" i="2"/>
  <c r="BI362" i="2"/>
  <c r="BH362" i="2"/>
  <c r="BG362" i="2"/>
  <c r="BE362" i="2"/>
  <c r="T362" i="2"/>
  <c r="R362" i="2"/>
  <c r="P362" i="2"/>
  <c r="BI361" i="2"/>
  <c r="BH361" i="2"/>
  <c r="BG361" i="2"/>
  <c r="BE361" i="2"/>
  <c r="T361" i="2"/>
  <c r="R361" i="2"/>
  <c r="P361" i="2"/>
  <c r="BI360" i="2"/>
  <c r="BH360" i="2"/>
  <c r="BG360" i="2"/>
  <c r="BE360" i="2"/>
  <c r="T360" i="2"/>
  <c r="R360" i="2"/>
  <c r="P360" i="2"/>
  <c r="BI359" i="2"/>
  <c r="BH359" i="2"/>
  <c r="BG359" i="2"/>
  <c r="BE359" i="2"/>
  <c r="T359" i="2"/>
  <c r="R359" i="2"/>
  <c r="P359" i="2"/>
  <c r="BI358" i="2"/>
  <c r="BH358" i="2"/>
  <c r="BG358" i="2"/>
  <c r="BE358" i="2"/>
  <c r="T358" i="2"/>
  <c r="R358" i="2"/>
  <c r="P358" i="2"/>
  <c r="BI357" i="2"/>
  <c r="BH357" i="2"/>
  <c r="BG357" i="2"/>
  <c r="BE357" i="2"/>
  <c r="T357" i="2"/>
  <c r="R357" i="2"/>
  <c r="P357" i="2"/>
  <c r="BI356" i="2"/>
  <c r="BH356" i="2"/>
  <c r="BG356" i="2"/>
  <c r="BE356" i="2"/>
  <c r="T356" i="2"/>
  <c r="R356" i="2"/>
  <c r="P356" i="2"/>
  <c r="BI355" i="2"/>
  <c r="BH355" i="2"/>
  <c r="BG355" i="2"/>
  <c r="BE355" i="2"/>
  <c r="T355" i="2"/>
  <c r="R355" i="2"/>
  <c r="P355" i="2"/>
  <c r="BI353" i="2"/>
  <c r="BH353" i="2"/>
  <c r="BG353" i="2"/>
  <c r="BE353" i="2"/>
  <c r="T353" i="2"/>
  <c r="T352" i="2" s="1"/>
  <c r="T351" i="2" s="1"/>
  <c r="R353" i="2"/>
  <c r="R352" i="2" s="1"/>
  <c r="R351" i="2" s="1"/>
  <c r="P353" i="2"/>
  <c r="P352" i="2" s="1"/>
  <c r="P351" i="2" s="1"/>
  <c r="BI350" i="2"/>
  <c r="BH350" i="2"/>
  <c r="BG350" i="2"/>
  <c r="BE350" i="2"/>
  <c r="T350" i="2"/>
  <c r="R350" i="2"/>
  <c r="P350" i="2"/>
  <c r="BI349" i="2"/>
  <c r="BH349" i="2"/>
  <c r="BG349" i="2"/>
  <c r="BE349" i="2"/>
  <c r="T349" i="2"/>
  <c r="R349" i="2"/>
  <c r="P349" i="2"/>
  <c r="BI347" i="2"/>
  <c r="BH347" i="2"/>
  <c r="BG347" i="2"/>
  <c r="BE347" i="2"/>
  <c r="T347" i="2"/>
  <c r="R347" i="2"/>
  <c r="P347" i="2"/>
  <c r="BI346" i="2"/>
  <c r="BH346" i="2"/>
  <c r="BG346" i="2"/>
  <c r="BE346" i="2"/>
  <c r="T346" i="2"/>
  <c r="R346" i="2"/>
  <c r="P346" i="2"/>
  <c r="BI345" i="2"/>
  <c r="BH345" i="2"/>
  <c r="BG345" i="2"/>
  <c r="BE345" i="2"/>
  <c r="T345" i="2"/>
  <c r="R345" i="2"/>
  <c r="P345" i="2"/>
  <c r="BI343" i="2"/>
  <c r="BH343" i="2"/>
  <c r="BG343" i="2"/>
  <c r="BE343" i="2"/>
  <c r="T343" i="2"/>
  <c r="T342" i="2" s="1"/>
  <c r="R343" i="2"/>
  <c r="R342" i="2" s="1"/>
  <c r="P343" i="2"/>
  <c r="P342" i="2" s="1"/>
  <c r="BI341" i="2"/>
  <c r="BH341" i="2"/>
  <c r="BG341" i="2"/>
  <c r="BE341" i="2"/>
  <c r="T341" i="2"/>
  <c r="R341" i="2"/>
  <c r="P341" i="2"/>
  <c r="BI340" i="2"/>
  <c r="BH340" i="2"/>
  <c r="BG340" i="2"/>
  <c r="BE340" i="2"/>
  <c r="T340" i="2"/>
  <c r="R340" i="2"/>
  <c r="P340" i="2"/>
  <c r="BI339" i="2"/>
  <c r="BH339" i="2"/>
  <c r="BG339" i="2"/>
  <c r="BE339" i="2"/>
  <c r="T339" i="2"/>
  <c r="R339" i="2"/>
  <c r="P339" i="2"/>
  <c r="BI338" i="2"/>
  <c r="BH338" i="2"/>
  <c r="BG338" i="2"/>
  <c r="BE338" i="2"/>
  <c r="T338" i="2"/>
  <c r="R338" i="2"/>
  <c r="P338" i="2"/>
  <c r="BI337" i="2"/>
  <c r="BH337" i="2"/>
  <c r="BG337" i="2"/>
  <c r="BE337" i="2"/>
  <c r="T337" i="2"/>
  <c r="R337" i="2"/>
  <c r="P337" i="2"/>
  <c r="BI336" i="2"/>
  <c r="BH336" i="2"/>
  <c r="BG336" i="2"/>
  <c r="BE336" i="2"/>
  <c r="T336" i="2"/>
  <c r="R336" i="2"/>
  <c r="P336" i="2"/>
  <c r="BI335" i="2"/>
  <c r="BH335" i="2"/>
  <c r="BG335" i="2"/>
  <c r="BE335" i="2"/>
  <c r="T335" i="2"/>
  <c r="R335" i="2"/>
  <c r="P335" i="2"/>
  <c r="BI334" i="2"/>
  <c r="BH334" i="2"/>
  <c r="BG334" i="2"/>
  <c r="BE334" i="2"/>
  <c r="T334" i="2"/>
  <c r="R334" i="2"/>
  <c r="P334" i="2"/>
  <c r="BI333" i="2"/>
  <c r="BH333" i="2"/>
  <c r="BG333" i="2"/>
  <c r="BE333" i="2"/>
  <c r="T333" i="2"/>
  <c r="R333" i="2"/>
  <c r="P333" i="2"/>
  <c r="BI332" i="2"/>
  <c r="BH332" i="2"/>
  <c r="BG332" i="2"/>
  <c r="BE332" i="2"/>
  <c r="T332" i="2"/>
  <c r="R332" i="2"/>
  <c r="P332" i="2"/>
  <c r="BI331" i="2"/>
  <c r="BH331" i="2"/>
  <c r="BG331" i="2"/>
  <c r="BE331" i="2"/>
  <c r="T331" i="2"/>
  <c r="R331" i="2"/>
  <c r="P331" i="2"/>
  <c r="BI330" i="2"/>
  <c r="BH330" i="2"/>
  <c r="BG330" i="2"/>
  <c r="BE330" i="2"/>
  <c r="T330" i="2"/>
  <c r="R330" i="2"/>
  <c r="P330" i="2"/>
  <c r="BI329" i="2"/>
  <c r="BH329" i="2"/>
  <c r="BG329" i="2"/>
  <c r="BE329" i="2"/>
  <c r="T329" i="2"/>
  <c r="R329" i="2"/>
  <c r="P329" i="2"/>
  <c r="BI328" i="2"/>
  <c r="BH328" i="2"/>
  <c r="BG328" i="2"/>
  <c r="BE328" i="2"/>
  <c r="T328" i="2"/>
  <c r="R328" i="2"/>
  <c r="P328" i="2"/>
  <c r="BI327" i="2"/>
  <c r="BH327" i="2"/>
  <c r="BG327" i="2"/>
  <c r="BE327" i="2"/>
  <c r="T327" i="2"/>
  <c r="R327" i="2"/>
  <c r="P327" i="2"/>
  <c r="BI326" i="2"/>
  <c r="BH326" i="2"/>
  <c r="BG326" i="2"/>
  <c r="BE326" i="2"/>
  <c r="T326" i="2"/>
  <c r="R326" i="2"/>
  <c r="P326" i="2"/>
  <c r="BI325" i="2"/>
  <c r="BH325" i="2"/>
  <c r="BG325" i="2"/>
  <c r="BE325" i="2"/>
  <c r="T325" i="2"/>
  <c r="R325" i="2"/>
  <c r="P325" i="2"/>
  <c r="BI324" i="2"/>
  <c r="BH324" i="2"/>
  <c r="BG324" i="2"/>
  <c r="BE324" i="2"/>
  <c r="T324" i="2"/>
  <c r="R324" i="2"/>
  <c r="P324" i="2"/>
  <c r="BI323" i="2"/>
  <c r="BH323" i="2"/>
  <c r="BG323" i="2"/>
  <c r="BE323" i="2"/>
  <c r="T323" i="2"/>
  <c r="R323" i="2"/>
  <c r="P323" i="2"/>
  <c r="BI322" i="2"/>
  <c r="BH322" i="2"/>
  <c r="BG322" i="2"/>
  <c r="BE322" i="2"/>
  <c r="T322" i="2"/>
  <c r="R322" i="2"/>
  <c r="P322" i="2"/>
  <c r="BI321" i="2"/>
  <c r="BH321" i="2"/>
  <c r="BG321" i="2"/>
  <c r="BE321" i="2"/>
  <c r="T321" i="2"/>
  <c r="R321" i="2"/>
  <c r="P321" i="2"/>
  <c r="BI320" i="2"/>
  <c r="BH320" i="2"/>
  <c r="BG320" i="2"/>
  <c r="BE320" i="2"/>
  <c r="T320" i="2"/>
  <c r="R320" i="2"/>
  <c r="P320" i="2"/>
  <c r="BI319" i="2"/>
  <c r="BH319" i="2"/>
  <c r="BG319" i="2"/>
  <c r="BE319" i="2"/>
  <c r="T319" i="2"/>
  <c r="R319" i="2"/>
  <c r="P319" i="2"/>
  <c r="BI318" i="2"/>
  <c r="BH318" i="2"/>
  <c r="BG318" i="2"/>
  <c r="BE318" i="2"/>
  <c r="T318" i="2"/>
  <c r="R318" i="2"/>
  <c r="P318" i="2"/>
  <c r="BI317" i="2"/>
  <c r="BH317" i="2"/>
  <c r="BG317" i="2"/>
  <c r="BE317" i="2"/>
  <c r="T317" i="2"/>
  <c r="R317" i="2"/>
  <c r="P317" i="2"/>
  <c r="BI316" i="2"/>
  <c r="BH316" i="2"/>
  <c r="BG316" i="2"/>
  <c r="BE316" i="2"/>
  <c r="T316" i="2"/>
  <c r="R316" i="2"/>
  <c r="P316" i="2"/>
  <c r="BI315" i="2"/>
  <c r="BH315" i="2"/>
  <c r="BG315" i="2"/>
  <c r="BE315" i="2"/>
  <c r="T315" i="2"/>
  <c r="R315" i="2"/>
  <c r="P315" i="2"/>
  <c r="BI314" i="2"/>
  <c r="BH314" i="2"/>
  <c r="BG314" i="2"/>
  <c r="BE314" i="2"/>
  <c r="T314" i="2"/>
  <c r="R314" i="2"/>
  <c r="P314" i="2"/>
  <c r="BI313" i="2"/>
  <c r="BH313" i="2"/>
  <c r="BG313" i="2"/>
  <c r="BE313" i="2"/>
  <c r="T313" i="2"/>
  <c r="R313" i="2"/>
  <c r="P313" i="2"/>
  <c r="BI312" i="2"/>
  <c r="BH312" i="2"/>
  <c r="BG312" i="2"/>
  <c r="BE312" i="2"/>
  <c r="T312" i="2"/>
  <c r="R312" i="2"/>
  <c r="P312" i="2"/>
  <c r="BI311" i="2"/>
  <c r="BH311" i="2"/>
  <c r="BG311" i="2"/>
  <c r="BE311" i="2"/>
  <c r="T311" i="2"/>
  <c r="R311" i="2"/>
  <c r="P311" i="2"/>
  <c r="BI310" i="2"/>
  <c r="BH310" i="2"/>
  <c r="BG310" i="2"/>
  <c r="BE310" i="2"/>
  <c r="T310" i="2"/>
  <c r="R310" i="2"/>
  <c r="P310" i="2"/>
  <c r="BI309" i="2"/>
  <c r="BH309" i="2"/>
  <c r="BG309" i="2"/>
  <c r="BE309" i="2"/>
  <c r="T309" i="2"/>
  <c r="R309" i="2"/>
  <c r="P309" i="2"/>
  <c r="BI308" i="2"/>
  <c r="BH308" i="2"/>
  <c r="BG308" i="2"/>
  <c r="BE308" i="2"/>
  <c r="T308" i="2"/>
  <c r="R308" i="2"/>
  <c r="P308" i="2"/>
  <c r="BI307" i="2"/>
  <c r="BH307" i="2"/>
  <c r="BG307" i="2"/>
  <c r="BE307" i="2"/>
  <c r="T307" i="2"/>
  <c r="R307" i="2"/>
  <c r="P307" i="2"/>
  <c r="BI306" i="2"/>
  <c r="BH306" i="2"/>
  <c r="BG306" i="2"/>
  <c r="BE306" i="2"/>
  <c r="T306" i="2"/>
  <c r="R306" i="2"/>
  <c r="P306" i="2"/>
  <c r="BI305" i="2"/>
  <c r="BH305" i="2"/>
  <c r="BG305" i="2"/>
  <c r="BE305" i="2"/>
  <c r="T305" i="2"/>
  <c r="R305" i="2"/>
  <c r="P305" i="2"/>
  <c r="BI304" i="2"/>
  <c r="BH304" i="2"/>
  <c r="BG304" i="2"/>
  <c r="BE304" i="2"/>
  <c r="T304" i="2"/>
  <c r="R304" i="2"/>
  <c r="P304" i="2"/>
  <c r="BI303" i="2"/>
  <c r="BH303" i="2"/>
  <c r="BG303" i="2"/>
  <c r="BE303" i="2"/>
  <c r="T303" i="2"/>
  <c r="R303" i="2"/>
  <c r="P303" i="2"/>
  <c r="BI302" i="2"/>
  <c r="BH302" i="2"/>
  <c r="BG302" i="2"/>
  <c r="BE302" i="2"/>
  <c r="T302" i="2"/>
  <c r="R302" i="2"/>
  <c r="P302" i="2"/>
  <c r="BI301" i="2"/>
  <c r="BH301" i="2"/>
  <c r="BG301" i="2"/>
  <c r="BE301" i="2"/>
  <c r="T301" i="2"/>
  <c r="R301" i="2"/>
  <c r="P301" i="2"/>
  <c r="BI300" i="2"/>
  <c r="BH300" i="2"/>
  <c r="BG300" i="2"/>
  <c r="BE300" i="2"/>
  <c r="T300" i="2"/>
  <c r="R300" i="2"/>
  <c r="P300" i="2"/>
  <c r="BI299" i="2"/>
  <c r="BH299" i="2"/>
  <c r="BG299" i="2"/>
  <c r="BE299" i="2"/>
  <c r="T299" i="2"/>
  <c r="R299" i="2"/>
  <c r="P299" i="2"/>
  <c r="BI298" i="2"/>
  <c r="BH298" i="2"/>
  <c r="BG298" i="2"/>
  <c r="BE298" i="2"/>
  <c r="T298" i="2"/>
  <c r="R298" i="2"/>
  <c r="P298" i="2"/>
  <c r="BI297" i="2"/>
  <c r="BH297" i="2"/>
  <c r="BG297" i="2"/>
  <c r="BE297" i="2"/>
  <c r="T297" i="2"/>
  <c r="R297" i="2"/>
  <c r="P297" i="2"/>
  <c r="BI296" i="2"/>
  <c r="BH296" i="2"/>
  <c r="BG296" i="2"/>
  <c r="BE296" i="2"/>
  <c r="T296" i="2"/>
  <c r="R296" i="2"/>
  <c r="P296" i="2"/>
  <c r="BI295" i="2"/>
  <c r="BH295" i="2"/>
  <c r="BG295" i="2"/>
  <c r="BE295" i="2"/>
  <c r="T295" i="2"/>
  <c r="R295" i="2"/>
  <c r="P295" i="2"/>
  <c r="BI294" i="2"/>
  <c r="BH294" i="2"/>
  <c r="BG294" i="2"/>
  <c r="BE294" i="2"/>
  <c r="T294" i="2"/>
  <c r="R294" i="2"/>
  <c r="P294" i="2"/>
  <c r="BI293" i="2"/>
  <c r="BH293" i="2"/>
  <c r="BG293" i="2"/>
  <c r="BE293" i="2"/>
  <c r="T293" i="2"/>
  <c r="R293" i="2"/>
  <c r="P293" i="2"/>
  <c r="BI292" i="2"/>
  <c r="BH292" i="2"/>
  <c r="BG292" i="2"/>
  <c r="BE292" i="2"/>
  <c r="T292" i="2"/>
  <c r="R292" i="2"/>
  <c r="P292" i="2"/>
  <c r="BI291" i="2"/>
  <c r="BH291" i="2"/>
  <c r="BG291" i="2"/>
  <c r="BE291" i="2"/>
  <c r="T291" i="2"/>
  <c r="R291" i="2"/>
  <c r="P291" i="2"/>
  <c r="BI290" i="2"/>
  <c r="BH290" i="2"/>
  <c r="BG290" i="2"/>
  <c r="BE290" i="2"/>
  <c r="T290" i="2"/>
  <c r="R290" i="2"/>
  <c r="P290" i="2"/>
  <c r="BI289" i="2"/>
  <c r="BH289" i="2"/>
  <c r="BG289" i="2"/>
  <c r="BE289" i="2"/>
  <c r="T289" i="2"/>
  <c r="R289" i="2"/>
  <c r="P289" i="2"/>
  <c r="BI288" i="2"/>
  <c r="BH288" i="2"/>
  <c r="BG288" i="2"/>
  <c r="BE288" i="2"/>
  <c r="T288" i="2"/>
  <c r="R288" i="2"/>
  <c r="P288" i="2"/>
  <c r="BI287" i="2"/>
  <c r="BH287" i="2"/>
  <c r="BG287" i="2"/>
  <c r="BE287" i="2"/>
  <c r="T287" i="2"/>
  <c r="R287" i="2"/>
  <c r="P287" i="2"/>
  <c r="BI286" i="2"/>
  <c r="BH286" i="2"/>
  <c r="BG286" i="2"/>
  <c r="BE286" i="2"/>
  <c r="T286" i="2"/>
  <c r="R286" i="2"/>
  <c r="P286" i="2"/>
  <c r="BI285" i="2"/>
  <c r="BH285" i="2"/>
  <c r="BG285" i="2"/>
  <c r="BE285" i="2"/>
  <c r="T285" i="2"/>
  <c r="R285" i="2"/>
  <c r="P285" i="2"/>
  <c r="BI284" i="2"/>
  <c r="BH284" i="2"/>
  <c r="BG284" i="2"/>
  <c r="BE284" i="2"/>
  <c r="T284" i="2"/>
  <c r="R284" i="2"/>
  <c r="P284" i="2"/>
  <c r="BI283" i="2"/>
  <c r="BH283" i="2"/>
  <c r="BG283" i="2"/>
  <c r="BE283" i="2"/>
  <c r="T283" i="2"/>
  <c r="R283" i="2"/>
  <c r="P283" i="2"/>
  <c r="BI282" i="2"/>
  <c r="BH282" i="2"/>
  <c r="BG282" i="2"/>
  <c r="BE282" i="2"/>
  <c r="T282" i="2"/>
  <c r="R282" i="2"/>
  <c r="P282" i="2"/>
  <c r="BI281" i="2"/>
  <c r="BH281" i="2"/>
  <c r="BG281" i="2"/>
  <c r="BE281" i="2"/>
  <c r="T281" i="2"/>
  <c r="R281" i="2"/>
  <c r="P281" i="2"/>
  <c r="BI280" i="2"/>
  <c r="BH280" i="2"/>
  <c r="BG280" i="2"/>
  <c r="BE280" i="2"/>
  <c r="T280" i="2"/>
  <c r="R280" i="2"/>
  <c r="P280" i="2"/>
  <c r="BI279" i="2"/>
  <c r="BH279" i="2"/>
  <c r="BG279" i="2"/>
  <c r="BE279" i="2"/>
  <c r="T279" i="2"/>
  <c r="R279" i="2"/>
  <c r="P279" i="2"/>
  <c r="BI278" i="2"/>
  <c r="BH278" i="2"/>
  <c r="BG278" i="2"/>
  <c r="BE278" i="2"/>
  <c r="T278" i="2"/>
  <c r="R278" i="2"/>
  <c r="P278" i="2"/>
  <c r="BI277" i="2"/>
  <c r="BH277" i="2"/>
  <c r="BG277" i="2"/>
  <c r="BE277" i="2"/>
  <c r="T277" i="2"/>
  <c r="R277" i="2"/>
  <c r="P277" i="2"/>
  <c r="BI276" i="2"/>
  <c r="BH276" i="2"/>
  <c r="BG276" i="2"/>
  <c r="BE276" i="2"/>
  <c r="T276" i="2"/>
  <c r="R276" i="2"/>
  <c r="P276" i="2"/>
  <c r="BI275" i="2"/>
  <c r="BH275" i="2"/>
  <c r="BG275" i="2"/>
  <c r="BE275" i="2"/>
  <c r="T275" i="2"/>
  <c r="R275" i="2"/>
  <c r="P275" i="2"/>
  <c r="BI274" i="2"/>
  <c r="BH274" i="2"/>
  <c r="BG274" i="2"/>
  <c r="BE274" i="2"/>
  <c r="T274" i="2"/>
  <c r="R274" i="2"/>
  <c r="P274" i="2"/>
  <c r="BI272" i="2"/>
  <c r="BH272" i="2"/>
  <c r="BG272" i="2"/>
  <c r="BE272" i="2"/>
  <c r="T272" i="2"/>
  <c r="R272" i="2"/>
  <c r="P272" i="2"/>
  <c r="BI271" i="2"/>
  <c r="BH271" i="2"/>
  <c r="BG271" i="2"/>
  <c r="BE271" i="2"/>
  <c r="T271" i="2"/>
  <c r="R271" i="2"/>
  <c r="P271" i="2"/>
  <c r="BI270" i="2"/>
  <c r="BH270" i="2"/>
  <c r="BG270" i="2"/>
  <c r="BE270" i="2"/>
  <c r="T270" i="2"/>
  <c r="R270" i="2"/>
  <c r="P270" i="2"/>
  <c r="BI269" i="2"/>
  <c r="BH269" i="2"/>
  <c r="BG269" i="2"/>
  <c r="BE269" i="2"/>
  <c r="T269" i="2"/>
  <c r="R269" i="2"/>
  <c r="P269" i="2"/>
  <c r="BI268" i="2"/>
  <c r="BH268" i="2"/>
  <c r="BG268" i="2"/>
  <c r="BE268" i="2"/>
  <c r="T268" i="2"/>
  <c r="R268" i="2"/>
  <c r="P268" i="2"/>
  <c r="BI267" i="2"/>
  <c r="BH267" i="2"/>
  <c r="BG267" i="2"/>
  <c r="BE267" i="2"/>
  <c r="T267" i="2"/>
  <c r="R267" i="2"/>
  <c r="P267" i="2"/>
  <c r="BI266" i="2"/>
  <c r="BH266" i="2"/>
  <c r="BG266" i="2"/>
  <c r="BE266" i="2"/>
  <c r="T266" i="2"/>
  <c r="R266" i="2"/>
  <c r="P266" i="2"/>
  <c r="BI265" i="2"/>
  <c r="BH265" i="2"/>
  <c r="BG265" i="2"/>
  <c r="BE265" i="2"/>
  <c r="T265" i="2"/>
  <c r="R265" i="2"/>
  <c r="P265" i="2"/>
  <c r="BI264" i="2"/>
  <c r="BH264" i="2"/>
  <c r="BG264" i="2"/>
  <c r="BE264" i="2"/>
  <c r="T264" i="2"/>
  <c r="R264" i="2"/>
  <c r="P264" i="2"/>
  <c r="BI263" i="2"/>
  <c r="BH263" i="2"/>
  <c r="BG263" i="2"/>
  <c r="BE263" i="2"/>
  <c r="T263" i="2"/>
  <c r="R263" i="2"/>
  <c r="P263" i="2"/>
  <c r="BI262" i="2"/>
  <c r="BH262" i="2"/>
  <c r="BG262" i="2"/>
  <c r="BE262" i="2"/>
  <c r="T262" i="2"/>
  <c r="R262" i="2"/>
  <c r="P262" i="2"/>
  <c r="BI261" i="2"/>
  <c r="BH261" i="2"/>
  <c r="BG261" i="2"/>
  <c r="BE261" i="2"/>
  <c r="T261" i="2"/>
  <c r="R261" i="2"/>
  <c r="P261" i="2"/>
  <c r="BI260" i="2"/>
  <c r="BH260" i="2"/>
  <c r="BG260" i="2"/>
  <c r="BE260" i="2"/>
  <c r="T260" i="2"/>
  <c r="R260" i="2"/>
  <c r="P260" i="2"/>
  <c r="BI259" i="2"/>
  <c r="BH259" i="2"/>
  <c r="BG259" i="2"/>
  <c r="BE259" i="2"/>
  <c r="T259" i="2"/>
  <c r="R259" i="2"/>
  <c r="P259" i="2"/>
  <c r="BI258" i="2"/>
  <c r="BH258" i="2"/>
  <c r="BG258" i="2"/>
  <c r="BE258" i="2"/>
  <c r="T258" i="2"/>
  <c r="R258" i="2"/>
  <c r="P258" i="2"/>
  <c r="BI257" i="2"/>
  <c r="BH257" i="2"/>
  <c r="BG257" i="2"/>
  <c r="BE257" i="2"/>
  <c r="T257" i="2"/>
  <c r="R257" i="2"/>
  <c r="P257" i="2"/>
  <c r="BI256" i="2"/>
  <c r="BH256" i="2"/>
  <c r="BG256" i="2"/>
  <c r="BE256" i="2"/>
  <c r="T256" i="2"/>
  <c r="R256" i="2"/>
  <c r="P256" i="2"/>
  <c r="BI255" i="2"/>
  <c r="BH255" i="2"/>
  <c r="BG255" i="2"/>
  <c r="BE255" i="2"/>
  <c r="T255" i="2"/>
  <c r="R255" i="2"/>
  <c r="P255" i="2"/>
  <c r="BI254" i="2"/>
  <c r="BH254" i="2"/>
  <c r="BG254" i="2"/>
  <c r="BE254" i="2"/>
  <c r="T254" i="2"/>
  <c r="R254" i="2"/>
  <c r="P254" i="2"/>
  <c r="BI253" i="2"/>
  <c r="BH253" i="2"/>
  <c r="BG253" i="2"/>
  <c r="BE253" i="2"/>
  <c r="T253" i="2"/>
  <c r="R253" i="2"/>
  <c r="P253" i="2"/>
  <c r="BI252" i="2"/>
  <c r="BH252" i="2"/>
  <c r="BG252" i="2"/>
  <c r="BE252" i="2"/>
  <c r="T252" i="2"/>
  <c r="R252" i="2"/>
  <c r="P252" i="2"/>
  <c r="BI250" i="2"/>
  <c r="BH250" i="2"/>
  <c r="BG250" i="2"/>
  <c r="BE250" i="2"/>
  <c r="T250" i="2"/>
  <c r="R250" i="2"/>
  <c r="P250" i="2"/>
  <c r="BI249" i="2"/>
  <c r="BH249" i="2"/>
  <c r="BG249" i="2"/>
  <c r="BE249" i="2"/>
  <c r="T249" i="2"/>
  <c r="R249" i="2"/>
  <c r="P249" i="2"/>
  <c r="BI248" i="2"/>
  <c r="BH248" i="2"/>
  <c r="BG248" i="2"/>
  <c r="BE248" i="2"/>
  <c r="T248" i="2"/>
  <c r="R248" i="2"/>
  <c r="P248" i="2"/>
  <c r="BI247" i="2"/>
  <c r="BH247" i="2"/>
  <c r="BG247" i="2"/>
  <c r="BE247" i="2"/>
  <c r="T247" i="2"/>
  <c r="R247" i="2"/>
  <c r="P247" i="2"/>
  <c r="BI246" i="2"/>
  <c r="BH246" i="2"/>
  <c r="BG246" i="2"/>
  <c r="BE246" i="2"/>
  <c r="T246" i="2"/>
  <c r="R246" i="2"/>
  <c r="P246" i="2"/>
  <c r="BI245" i="2"/>
  <c r="BH245" i="2"/>
  <c r="BG245" i="2"/>
  <c r="BE245" i="2"/>
  <c r="T245" i="2"/>
  <c r="R245" i="2"/>
  <c r="P245" i="2"/>
  <c r="BI244" i="2"/>
  <c r="BH244" i="2"/>
  <c r="BG244" i="2"/>
  <c r="BE244" i="2"/>
  <c r="T244" i="2"/>
  <c r="R244" i="2"/>
  <c r="P244" i="2"/>
  <c r="BI243" i="2"/>
  <c r="BH243" i="2"/>
  <c r="BG243" i="2"/>
  <c r="BE243" i="2"/>
  <c r="T243" i="2"/>
  <c r="R243" i="2"/>
  <c r="P243" i="2"/>
  <c r="BI242" i="2"/>
  <c r="BH242" i="2"/>
  <c r="BG242" i="2"/>
  <c r="BE242" i="2"/>
  <c r="T242" i="2"/>
  <c r="R242" i="2"/>
  <c r="P242" i="2"/>
  <c r="BI240" i="2"/>
  <c r="BH240" i="2"/>
  <c r="BG240" i="2"/>
  <c r="BE240" i="2"/>
  <c r="T240" i="2"/>
  <c r="R240" i="2"/>
  <c r="P240" i="2"/>
  <c r="BI239" i="2"/>
  <c r="BH239" i="2"/>
  <c r="BG239" i="2"/>
  <c r="BE239" i="2"/>
  <c r="T239" i="2"/>
  <c r="R239" i="2"/>
  <c r="P239" i="2"/>
  <c r="BI238" i="2"/>
  <c r="BH238" i="2"/>
  <c r="BG238" i="2"/>
  <c r="BE238" i="2"/>
  <c r="T238" i="2"/>
  <c r="R238" i="2"/>
  <c r="P238" i="2"/>
  <c r="BI237" i="2"/>
  <c r="BH237" i="2"/>
  <c r="BG237" i="2"/>
  <c r="BE237" i="2"/>
  <c r="T237" i="2"/>
  <c r="R237" i="2"/>
  <c r="P237" i="2"/>
  <c r="BI236" i="2"/>
  <c r="BH236" i="2"/>
  <c r="BG236" i="2"/>
  <c r="BE236" i="2"/>
  <c r="T236" i="2"/>
  <c r="R236" i="2"/>
  <c r="P236" i="2"/>
  <c r="BI235" i="2"/>
  <c r="BH235" i="2"/>
  <c r="BG235" i="2"/>
  <c r="BE235" i="2"/>
  <c r="T235" i="2"/>
  <c r="R235" i="2"/>
  <c r="P235" i="2"/>
  <c r="BI234" i="2"/>
  <c r="BH234" i="2"/>
  <c r="BG234" i="2"/>
  <c r="BE234" i="2"/>
  <c r="T234" i="2"/>
  <c r="R234" i="2"/>
  <c r="P234" i="2"/>
  <c r="BI233" i="2"/>
  <c r="BH233" i="2"/>
  <c r="BG233" i="2"/>
  <c r="BE233" i="2"/>
  <c r="T233" i="2"/>
  <c r="R233" i="2"/>
  <c r="P233" i="2"/>
  <c r="BI232" i="2"/>
  <c r="BH232" i="2"/>
  <c r="BG232" i="2"/>
  <c r="BE232" i="2"/>
  <c r="T232" i="2"/>
  <c r="R232" i="2"/>
  <c r="P232" i="2"/>
  <c r="BI230" i="2"/>
  <c r="BH230" i="2"/>
  <c r="BG230" i="2"/>
  <c r="BE230" i="2"/>
  <c r="T230" i="2"/>
  <c r="R230" i="2"/>
  <c r="P230" i="2"/>
  <c r="BI229" i="2"/>
  <c r="BH229" i="2"/>
  <c r="BG229" i="2"/>
  <c r="BE229" i="2"/>
  <c r="T229" i="2"/>
  <c r="R229" i="2"/>
  <c r="P229" i="2"/>
  <c r="BI228" i="2"/>
  <c r="BH228" i="2"/>
  <c r="BG228" i="2"/>
  <c r="BE228" i="2"/>
  <c r="T228" i="2"/>
  <c r="R228" i="2"/>
  <c r="P228" i="2"/>
  <c r="BI227" i="2"/>
  <c r="BH227" i="2"/>
  <c r="BG227" i="2"/>
  <c r="BE227" i="2"/>
  <c r="T227" i="2"/>
  <c r="R227" i="2"/>
  <c r="P227" i="2"/>
  <c r="BI226" i="2"/>
  <c r="BH226" i="2"/>
  <c r="BG226" i="2"/>
  <c r="BE226" i="2"/>
  <c r="T226" i="2"/>
  <c r="R226" i="2"/>
  <c r="P226" i="2"/>
  <c r="BI225" i="2"/>
  <c r="BH225" i="2"/>
  <c r="BG225" i="2"/>
  <c r="BE225" i="2"/>
  <c r="T225" i="2"/>
  <c r="R225" i="2"/>
  <c r="P225" i="2"/>
  <c r="BI224" i="2"/>
  <c r="BH224" i="2"/>
  <c r="BG224" i="2"/>
  <c r="BE224" i="2"/>
  <c r="T224" i="2"/>
  <c r="R224" i="2"/>
  <c r="P224" i="2"/>
  <c r="BI223" i="2"/>
  <c r="BH223" i="2"/>
  <c r="BG223" i="2"/>
  <c r="BE223" i="2"/>
  <c r="T223" i="2"/>
  <c r="R223" i="2"/>
  <c r="P223" i="2"/>
  <c r="BI222" i="2"/>
  <c r="BH222" i="2"/>
  <c r="BG222" i="2"/>
  <c r="BE222" i="2"/>
  <c r="T222" i="2"/>
  <c r="R222" i="2"/>
  <c r="P222" i="2"/>
  <c r="BI221" i="2"/>
  <c r="BH221" i="2"/>
  <c r="BG221" i="2"/>
  <c r="BE221" i="2"/>
  <c r="T221" i="2"/>
  <c r="R221" i="2"/>
  <c r="P221" i="2"/>
  <c r="BI220" i="2"/>
  <c r="BH220" i="2"/>
  <c r="BG220" i="2"/>
  <c r="BE220" i="2"/>
  <c r="T220" i="2"/>
  <c r="R220" i="2"/>
  <c r="P220" i="2"/>
  <c r="BI219" i="2"/>
  <c r="BH219" i="2"/>
  <c r="BG219" i="2"/>
  <c r="BE219" i="2"/>
  <c r="T219" i="2"/>
  <c r="R219" i="2"/>
  <c r="P219" i="2"/>
  <c r="BI218" i="2"/>
  <c r="BH218" i="2"/>
  <c r="BG218" i="2"/>
  <c r="BE218" i="2"/>
  <c r="T218" i="2"/>
  <c r="R218" i="2"/>
  <c r="P218" i="2"/>
  <c r="BI217" i="2"/>
  <c r="BH217" i="2"/>
  <c r="BG217" i="2"/>
  <c r="BE217" i="2"/>
  <c r="T217" i="2"/>
  <c r="R217" i="2"/>
  <c r="P217" i="2"/>
  <c r="BI216" i="2"/>
  <c r="BH216" i="2"/>
  <c r="BG216" i="2"/>
  <c r="BE216" i="2"/>
  <c r="T216" i="2"/>
  <c r="R216" i="2"/>
  <c r="P216" i="2"/>
  <c r="BI215" i="2"/>
  <c r="BH215" i="2"/>
  <c r="BG215" i="2"/>
  <c r="BE215" i="2"/>
  <c r="T215" i="2"/>
  <c r="R215" i="2"/>
  <c r="P215" i="2"/>
  <c r="BI214" i="2"/>
  <c r="BH214" i="2"/>
  <c r="BG214" i="2"/>
  <c r="BE214" i="2"/>
  <c r="T214" i="2"/>
  <c r="R214" i="2"/>
  <c r="P214" i="2"/>
  <c r="BI213" i="2"/>
  <c r="BH213" i="2"/>
  <c r="BG213" i="2"/>
  <c r="BE213" i="2"/>
  <c r="T213" i="2"/>
  <c r="R213" i="2"/>
  <c r="P213" i="2"/>
  <c r="BI212" i="2"/>
  <c r="BH212" i="2"/>
  <c r="BG212" i="2"/>
  <c r="BE212" i="2"/>
  <c r="T212" i="2"/>
  <c r="R212" i="2"/>
  <c r="P212" i="2"/>
  <c r="BI211" i="2"/>
  <c r="BH211" i="2"/>
  <c r="BG211" i="2"/>
  <c r="BE211" i="2"/>
  <c r="T211" i="2"/>
  <c r="R211" i="2"/>
  <c r="P211" i="2"/>
  <c r="BI210" i="2"/>
  <c r="BH210" i="2"/>
  <c r="BG210" i="2"/>
  <c r="BE210" i="2"/>
  <c r="T210" i="2"/>
  <c r="R210" i="2"/>
  <c r="P210" i="2"/>
  <c r="BI209" i="2"/>
  <c r="BH209" i="2"/>
  <c r="BG209" i="2"/>
  <c r="BE209" i="2"/>
  <c r="T209" i="2"/>
  <c r="R209" i="2"/>
  <c r="P209" i="2"/>
  <c r="BI208" i="2"/>
  <c r="BH208" i="2"/>
  <c r="BG208" i="2"/>
  <c r="BE208" i="2"/>
  <c r="T208" i="2"/>
  <c r="R208" i="2"/>
  <c r="P208" i="2"/>
  <c r="BI207" i="2"/>
  <c r="BH207" i="2"/>
  <c r="BG207" i="2"/>
  <c r="BE207" i="2"/>
  <c r="T207" i="2"/>
  <c r="R207" i="2"/>
  <c r="P207" i="2"/>
  <c r="BI206" i="2"/>
  <c r="BH206" i="2"/>
  <c r="BG206" i="2"/>
  <c r="BE206" i="2"/>
  <c r="T206" i="2"/>
  <c r="R206" i="2"/>
  <c r="P206" i="2"/>
  <c r="BI205" i="2"/>
  <c r="BH205" i="2"/>
  <c r="BG205" i="2"/>
  <c r="BE205" i="2"/>
  <c r="T205" i="2"/>
  <c r="R205" i="2"/>
  <c r="P205" i="2"/>
  <c r="BI204" i="2"/>
  <c r="BH204" i="2"/>
  <c r="BG204" i="2"/>
  <c r="BE204" i="2"/>
  <c r="T204" i="2"/>
  <c r="R204" i="2"/>
  <c r="P204" i="2"/>
  <c r="BI203" i="2"/>
  <c r="BH203" i="2"/>
  <c r="BG203" i="2"/>
  <c r="BE203" i="2"/>
  <c r="T203" i="2"/>
  <c r="R203" i="2"/>
  <c r="P203" i="2"/>
  <c r="BI202" i="2"/>
  <c r="BH202" i="2"/>
  <c r="BG202" i="2"/>
  <c r="BE202" i="2"/>
  <c r="T202" i="2"/>
  <c r="R202" i="2"/>
  <c r="P202" i="2"/>
  <c r="BI201" i="2"/>
  <c r="BH201" i="2"/>
  <c r="BG201" i="2"/>
  <c r="BE201" i="2"/>
  <c r="T201" i="2"/>
  <c r="R201" i="2"/>
  <c r="P201" i="2"/>
  <c r="BI200" i="2"/>
  <c r="BH200" i="2"/>
  <c r="BG200" i="2"/>
  <c r="BE200" i="2"/>
  <c r="T200" i="2"/>
  <c r="R200" i="2"/>
  <c r="P200" i="2"/>
  <c r="BI199" i="2"/>
  <c r="BH199" i="2"/>
  <c r="BG199" i="2"/>
  <c r="BE199" i="2"/>
  <c r="T199" i="2"/>
  <c r="R199" i="2"/>
  <c r="P199" i="2"/>
  <c r="BI198" i="2"/>
  <c r="BH198" i="2"/>
  <c r="BG198" i="2"/>
  <c r="BE198" i="2"/>
  <c r="T198" i="2"/>
  <c r="R198" i="2"/>
  <c r="P198" i="2"/>
  <c r="BI197" i="2"/>
  <c r="BH197" i="2"/>
  <c r="BG197" i="2"/>
  <c r="BE197" i="2"/>
  <c r="T197" i="2"/>
  <c r="R197" i="2"/>
  <c r="P197" i="2"/>
  <c r="BI196" i="2"/>
  <c r="BH196" i="2"/>
  <c r="BG196" i="2"/>
  <c r="BE196" i="2"/>
  <c r="T196" i="2"/>
  <c r="R196" i="2"/>
  <c r="P196" i="2"/>
  <c r="BI194" i="2"/>
  <c r="BH194" i="2"/>
  <c r="BG194" i="2"/>
  <c r="BE194" i="2"/>
  <c r="T194" i="2"/>
  <c r="R194" i="2"/>
  <c r="P194" i="2"/>
  <c r="BI193" i="2"/>
  <c r="BH193" i="2"/>
  <c r="BG193" i="2"/>
  <c r="BE193" i="2"/>
  <c r="T193" i="2"/>
  <c r="R193" i="2"/>
  <c r="P193" i="2"/>
  <c r="BI192" i="2"/>
  <c r="BH192" i="2"/>
  <c r="BG192" i="2"/>
  <c r="BE192" i="2"/>
  <c r="T192" i="2"/>
  <c r="R192" i="2"/>
  <c r="P192" i="2"/>
  <c r="BI191" i="2"/>
  <c r="BH191" i="2"/>
  <c r="BG191" i="2"/>
  <c r="BE191" i="2"/>
  <c r="T191" i="2"/>
  <c r="R191" i="2"/>
  <c r="P191" i="2"/>
  <c r="BI190" i="2"/>
  <c r="BH190" i="2"/>
  <c r="BG190" i="2"/>
  <c r="BE190" i="2"/>
  <c r="T190" i="2"/>
  <c r="R190" i="2"/>
  <c r="P190" i="2"/>
  <c r="BI189" i="2"/>
  <c r="BH189" i="2"/>
  <c r="BG189" i="2"/>
  <c r="BE189" i="2"/>
  <c r="T189" i="2"/>
  <c r="R189" i="2"/>
  <c r="P189" i="2"/>
  <c r="BI188" i="2"/>
  <c r="BH188" i="2"/>
  <c r="BG188" i="2"/>
  <c r="BE188" i="2"/>
  <c r="T188" i="2"/>
  <c r="R188" i="2"/>
  <c r="P188" i="2"/>
  <c r="BI187" i="2"/>
  <c r="BH187" i="2"/>
  <c r="BG187" i="2"/>
  <c r="BE187" i="2"/>
  <c r="T187" i="2"/>
  <c r="R187" i="2"/>
  <c r="P187" i="2"/>
  <c r="BI186" i="2"/>
  <c r="BH186" i="2"/>
  <c r="BG186" i="2"/>
  <c r="BE186" i="2"/>
  <c r="T186" i="2"/>
  <c r="R186" i="2"/>
  <c r="P186" i="2"/>
  <c r="BI172" i="2"/>
  <c r="BH172" i="2"/>
  <c r="BG172" i="2"/>
  <c r="BE172" i="2"/>
  <c r="T172" i="2"/>
  <c r="R172" i="2"/>
  <c r="P172" i="2"/>
  <c r="BI171" i="2"/>
  <c r="BH171" i="2"/>
  <c r="BG171" i="2"/>
  <c r="BE171" i="2"/>
  <c r="T171" i="2"/>
  <c r="R171" i="2"/>
  <c r="P171" i="2"/>
  <c r="BI170" i="2"/>
  <c r="BH170" i="2"/>
  <c r="BG170" i="2"/>
  <c r="BE170" i="2"/>
  <c r="T170" i="2"/>
  <c r="R170" i="2"/>
  <c r="P170" i="2"/>
  <c r="BI169" i="2"/>
  <c r="BH169" i="2"/>
  <c r="BG169" i="2"/>
  <c r="BE169" i="2"/>
  <c r="T169" i="2"/>
  <c r="R169" i="2"/>
  <c r="P169" i="2"/>
  <c r="BI168" i="2"/>
  <c r="BH168" i="2"/>
  <c r="BG168" i="2"/>
  <c r="BE168" i="2"/>
  <c r="T168" i="2"/>
  <c r="R168" i="2"/>
  <c r="P168" i="2"/>
  <c r="BI167" i="2"/>
  <c r="BH167" i="2"/>
  <c r="BG167" i="2"/>
  <c r="BE167" i="2"/>
  <c r="T167" i="2"/>
  <c r="R167" i="2"/>
  <c r="P167" i="2"/>
  <c r="BI166" i="2"/>
  <c r="BH166" i="2"/>
  <c r="BG166" i="2"/>
  <c r="BE166" i="2"/>
  <c r="T166" i="2"/>
  <c r="R166" i="2"/>
  <c r="P166" i="2"/>
  <c r="BI165" i="2"/>
  <c r="BH165" i="2"/>
  <c r="BG165" i="2"/>
  <c r="BE165" i="2"/>
  <c r="T165" i="2"/>
  <c r="R165" i="2"/>
  <c r="P165" i="2"/>
  <c r="BI164" i="2"/>
  <c r="BH164" i="2"/>
  <c r="BG164" i="2"/>
  <c r="BE164" i="2"/>
  <c r="T164" i="2"/>
  <c r="R164" i="2"/>
  <c r="P164" i="2"/>
  <c r="BI162" i="2"/>
  <c r="BH162" i="2"/>
  <c r="BG162" i="2"/>
  <c r="BE162" i="2"/>
  <c r="T162" i="2"/>
  <c r="R162" i="2"/>
  <c r="P162" i="2"/>
  <c r="BI161" i="2"/>
  <c r="BH161" i="2"/>
  <c r="BG161" i="2"/>
  <c r="BE161" i="2"/>
  <c r="T161" i="2"/>
  <c r="R161" i="2"/>
  <c r="P161" i="2"/>
  <c r="BI159" i="2"/>
  <c r="BH159" i="2"/>
  <c r="BG159" i="2"/>
  <c r="BE159" i="2"/>
  <c r="T159" i="2"/>
  <c r="R159" i="2"/>
  <c r="P159" i="2"/>
  <c r="BI157" i="2"/>
  <c r="BH157" i="2"/>
  <c r="BG157" i="2"/>
  <c r="BE157" i="2"/>
  <c r="T157" i="2"/>
  <c r="R157" i="2"/>
  <c r="P157" i="2"/>
  <c r="BI156" i="2"/>
  <c r="BH156" i="2"/>
  <c r="BG156" i="2"/>
  <c r="BE156" i="2"/>
  <c r="T156" i="2"/>
  <c r="R156" i="2"/>
  <c r="P156" i="2"/>
  <c r="BI155" i="2"/>
  <c r="BH155" i="2"/>
  <c r="BG155" i="2"/>
  <c r="BE155" i="2"/>
  <c r="T155" i="2"/>
  <c r="R155" i="2"/>
  <c r="P155" i="2"/>
  <c r="BI154" i="2"/>
  <c r="BH154" i="2"/>
  <c r="BG154" i="2"/>
  <c r="BE154" i="2"/>
  <c r="T154" i="2"/>
  <c r="R154" i="2"/>
  <c r="P154" i="2"/>
  <c r="BI153" i="2"/>
  <c r="BH153" i="2"/>
  <c r="BG153" i="2"/>
  <c r="BE153" i="2"/>
  <c r="T153" i="2"/>
  <c r="R153" i="2"/>
  <c r="P153" i="2"/>
  <c r="BI152" i="2"/>
  <c r="BH152" i="2"/>
  <c r="BG152" i="2"/>
  <c r="BE152" i="2"/>
  <c r="T152" i="2"/>
  <c r="R152" i="2"/>
  <c r="P152" i="2"/>
  <c r="BI151" i="2"/>
  <c r="BH151" i="2"/>
  <c r="BG151" i="2"/>
  <c r="BE151" i="2"/>
  <c r="T151" i="2"/>
  <c r="R151" i="2"/>
  <c r="P151" i="2"/>
  <c r="BI150" i="2"/>
  <c r="BH150" i="2"/>
  <c r="BG150" i="2"/>
  <c r="BE150" i="2"/>
  <c r="T150" i="2"/>
  <c r="R150" i="2"/>
  <c r="P150" i="2"/>
  <c r="BI149" i="2"/>
  <c r="BH149" i="2"/>
  <c r="BG149" i="2"/>
  <c r="BE149" i="2"/>
  <c r="T149" i="2"/>
  <c r="R149" i="2"/>
  <c r="P149" i="2"/>
  <c r="BI148" i="2"/>
  <c r="BH148" i="2"/>
  <c r="BG148" i="2"/>
  <c r="BE148" i="2"/>
  <c r="T148" i="2"/>
  <c r="R148" i="2"/>
  <c r="P148" i="2"/>
  <c r="BI147" i="2"/>
  <c r="BH147" i="2"/>
  <c r="BG147" i="2"/>
  <c r="BE147" i="2"/>
  <c r="T147" i="2"/>
  <c r="R147" i="2"/>
  <c r="P147" i="2"/>
  <c r="BI146" i="2"/>
  <c r="BH146" i="2"/>
  <c r="BG146" i="2"/>
  <c r="BE146" i="2"/>
  <c r="T146" i="2"/>
  <c r="R146" i="2"/>
  <c r="P146" i="2"/>
  <c r="BI145" i="2"/>
  <c r="BH145" i="2"/>
  <c r="BG145" i="2"/>
  <c r="BE145" i="2"/>
  <c r="T145" i="2"/>
  <c r="R145" i="2"/>
  <c r="P145" i="2"/>
  <c r="BI144" i="2"/>
  <c r="BH144" i="2"/>
  <c r="BG144" i="2"/>
  <c r="BE144" i="2"/>
  <c r="T144" i="2"/>
  <c r="R144" i="2"/>
  <c r="P144" i="2"/>
  <c r="BI143" i="2"/>
  <c r="BH143" i="2"/>
  <c r="BG143" i="2"/>
  <c r="BE143" i="2"/>
  <c r="T143" i="2"/>
  <c r="R143" i="2"/>
  <c r="P143" i="2"/>
  <c r="BI142" i="2"/>
  <c r="BH142" i="2"/>
  <c r="BG142" i="2"/>
  <c r="BE142" i="2"/>
  <c r="T142" i="2"/>
  <c r="R142" i="2"/>
  <c r="P142" i="2"/>
  <c r="BI141" i="2"/>
  <c r="BH141" i="2"/>
  <c r="BG141" i="2"/>
  <c r="BE141" i="2"/>
  <c r="T141" i="2"/>
  <c r="R141" i="2"/>
  <c r="P141" i="2"/>
  <c r="BI140" i="2"/>
  <c r="BH140" i="2"/>
  <c r="BG140" i="2"/>
  <c r="BE140" i="2"/>
  <c r="T140" i="2"/>
  <c r="R140" i="2"/>
  <c r="P140" i="2"/>
  <c r="BI139" i="2"/>
  <c r="BH139" i="2"/>
  <c r="BG139" i="2"/>
  <c r="BE139" i="2"/>
  <c r="T139" i="2"/>
  <c r="R139" i="2"/>
  <c r="P139" i="2"/>
  <c r="BI138" i="2"/>
  <c r="BH138" i="2"/>
  <c r="BG138" i="2"/>
  <c r="BE138" i="2"/>
  <c r="T138" i="2"/>
  <c r="R138" i="2"/>
  <c r="P138" i="2"/>
  <c r="BI137" i="2"/>
  <c r="BH137" i="2"/>
  <c r="BG137" i="2"/>
  <c r="BE137" i="2"/>
  <c r="T137" i="2"/>
  <c r="R137" i="2"/>
  <c r="P137" i="2"/>
  <c r="BI136" i="2"/>
  <c r="BH136" i="2"/>
  <c r="BG136" i="2"/>
  <c r="BE136" i="2"/>
  <c r="T136" i="2"/>
  <c r="R136" i="2"/>
  <c r="P136" i="2"/>
  <c r="BI135" i="2"/>
  <c r="BH135" i="2"/>
  <c r="BG135" i="2"/>
  <c r="BE135" i="2"/>
  <c r="T135" i="2"/>
  <c r="R135" i="2"/>
  <c r="P135" i="2"/>
  <c r="BI134" i="2"/>
  <c r="BH134" i="2"/>
  <c r="BG134" i="2"/>
  <c r="BE134" i="2"/>
  <c r="T134" i="2"/>
  <c r="R134" i="2"/>
  <c r="P134" i="2"/>
  <c r="BI133" i="2"/>
  <c r="BH133" i="2"/>
  <c r="BG133" i="2"/>
  <c r="BE133" i="2"/>
  <c r="T133" i="2"/>
  <c r="R133" i="2"/>
  <c r="P133" i="2"/>
  <c r="BI132" i="2"/>
  <c r="BH132" i="2"/>
  <c r="BG132" i="2"/>
  <c r="BE132" i="2"/>
  <c r="T132" i="2"/>
  <c r="R132" i="2"/>
  <c r="P132" i="2"/>
  <c r="BI131" i="2"/>
  <c r="BH131" i="2"/>
  <c r="BG131" i="2"/>
  <c r="BE131" i="2"/>
  <c r="T131" i="2"/>
  <c r="R131" i="2"/>
  <c r="P131" i="2"/>
  <c r="F122" i="2"/>
  <c r="E120" i="2"/>
  <c r="F89" i="2"/>
  <c r="E87" i="2"/>
  <c r="J24" i="2"/>
  <c r="E24" i="2"/>
  <c r="J92" i="2" s="1"/>
  <c r="J23" i="2"/>
  <c r="J21" i="2"/>
  <c r="E21" i="2"/>
  <c r="J91" i="2" s="1"/>
  <c r="J20" i="2"/>
  <c r="J18" i="2"/>
  <c r="E18" i="2"/>
  <c r="F125" i="2" s="1"/>
  <c r="J17" i="2"/>
  <c r="J15" i="2"/>
  <c r="E15" i="2"/>
  <c r="F124" i="2" s="1"/>
  <c r="J14" i="2"/>
  <c r="J89" i="2"/>
  <c r="E7" i="2"/>
  <c r="E85" i="2" s="1"/>
  <c r="L90" i="1"/>
  <c r="AM90" i="1"/>
  <c r="AM89" i="1"/>
  <c r="L89" i="1"/>
  <c r="AM87" i="1"/>
  <c r="L87" i="1"/>
  <c r="L85" i="1"/>
  <c r="L84" i="1"/>
  <c r="J249" i="2"/>
  <c r="BK240" i="2"/>
  <c r="BK238" i="2"/>
  <c r="J234" i="2"/>
  <c r="BK229" i="2"/>
  <c r="BK227" i="2"/>
  <c r="J224" i="2"/>
  <c r="BK219" i="2"/>
  <c r="BK210" i="2"/>
  <c r="BK205" i="2"/>
  <c r="BK203" i="2"/>
  <c r="J198" i="2"/>
  <c r="BK193" i="2"/>
  <c r="J189" i="2"/>
  <c r="BK171" i="2"/>
  <c r="BK164" i="2"/>
  <c r="BK161" i="2"/>
  <c r="BK151" i="2"/>
  <c r="J147" i="2"/>
  <c r="BK143" i="2"/>
  <c r="BK140" i="2"/>
  <c r="BK136" i="2"/>
  <c r="BK131" i="2"/>
  <c r="BK309" i="2"/>
  <c r="BK302" i="2"/>
  <c r="BK290" i="2"/>
  <c r="J275" i="2"/>
  <c r="J170" i="2"/>
  <c r="J155" i="2"/>
  <c r="J134" i="2"/>
  <c r="J368" i="2"/>
  <c r="J366" i="2"/>
  <c r="J364" i="2"/>
  <c r="J361" i="2"/>
  <c r="J359" i="2"/>
  <c r="J357" i="2"/>
  <c r="BK347" i="2"/>
  <c r="J340" i="2"/>
  <c r="BK313" i="2"/>
  <c r="J300" i="2"/>
  <c r="BK284" i="2"/>
  <c r="J266" i="2"/>
  <c r="BK262" i="2"/>
  <c r="J254" i="2"/>
  <c r="J233" i="2"/>
  <c r="J218" i="2"/>
  <c r="J210" i="2"/>
  <c r="BK199" i="2"/>
  <c r="J187" i="2"/>
  <c r="J165" i="2"/>
  <c r="BK155" i="2"/>
  <c r="J144" i="2"/>
  <c r="BK133" i="2"/>
  <c r="J256" i="2"/>
  <c r="BK247" i="2"/>
  <c r="J242" i="2"/>
  <c r="J235" i="2"/>
  <c r="J226" i="2"/>
  <c r="J217" i="2"/>
  <c r="J209" i="2"/>
  <c r="J200" i="2"/>
  <c r="J156" i="2"/>
  <c r="BK150" i="2"/>
  <c r="J140" i="2"/>
  <c r="J133" i="2"/>
  <c r="BK357" i="2"/>
  <c r="J356" i="2"/>
  <c r="BK353" i="2"/>
  <c r="J347" i="2"/>
  <c r="J345" i="2"/>
  <c r="BK337" i="2"/>
  <c r="BK334" i="2"/>
  <c r="BK328" i="2"/>
  <c r="J326" i="2"/>
  <c r="BK321" i="2"/>
  <c r="BK317" i="2"/>
  <c r="J311" i="2"/>
  <c r="BK304" i="2"/>
  <c r="J301" i="2"/>
  <c r="J297" i="2"/>
  <c r="BK294" i="2"/>
  <c r="J290" i="2"/>
  <c r="BK283" i="2"/>
  <c r="J276" i="2"/>
  <c r="J274" i="2"/>
  <c r="J264" i="2"/>
  <c r="J262" i="2"/>
  <c r="BK258" i="2"/>
  <c r="J252" i="2"/>
  <c r="J247" i="2"/>
  <c r="BK244" i="2"/>
  <c r="BK236" i="2"/>
  <c r="BK233" i="2"/>
  <c r="J228" i="2"/>
  <c r="BK224" i="2"/>
  <c r="BK222" i="2"/>
  <c r="BK213" i="2"/>
  <c r="J205" i="2"/>
  <c r="BK202" i="2"/>
  <c r="BK194" i="2"/>
  <c r="BK192" i="2"/>
  <c r="BK189" i="2"/>
  <c r="BK172" i="2"/>
  <c r="BK170" i="2"/>
  <c r="J166" i="2"/>
  <c r="BK156" i="2"/>
  <c r="J151" i="2"/>
  <c r="J149" i="2"/>
  <c r="BK139" i="2"/>
  <c r="BK134" i="2"/>
  <c r="BK161" i="3"/>
  <c r="BK158" i="3"/>
  <c r="J155" i="3"/>
  <c r="BK151" i="3"/>
  <c r="J147" i="3"/>
  <c r="BK133" i="3"/>
  <c r="J127" i="3"/>
  <c r="J124" i="3"/>
  <c r="BK159" i="3"/>
  <c r="J156" i="3"/>
  <c r="J154" i="3"/>
  <c r="J152" i="3"/>
  <c r="J135" i="3"/>
  <c r="J129" i="3"/>
  <c r="J126" i="3"/>
  <c r="BK154" i="3"/>
  <c r="BK128" i="3"/>
  <c r="BK140" i="3"/>
  <c r="J140" i="3"/>
  <c r="BK364" i="2"/>
  <c r="BK362" i="2"/>
  <c r="J362" i="2"/>
  <c r="BK340" i="2"/>
  <c r="BK338" i="2"/>
  <c r="J337" i="2"/>
  <c r="J334" i="2"/>
  <c r="BK332" i="2"/>
  <c r="J330" i="2"/>
  <c r="J328" i="2"/>
  <c r="J327" i="2"/>
  <c r="BK325" i="2"/>
  <c r="J323" i="2"/>
  <c r="BK322" i="2"/>
  <c r="J321" i="2"/>
  <c r="J315" i="2"/>
  <c r="J314" i="2"/>
  <c r="J313" i="2"/>
  <c r="J307" i="2"/>
  <c r="BK306" i="2"/>
  <c r="BK301" i="2"/>
  <c r="BK296" i="2"/>
  <c r="J292" i="2"/>
  <c r="J289" i="2"/>
  <c r="J288" i="2"/>
  <c r="J285" i="2"/>
  <c r="J282" i="2"/>
  <c r="J277" i="2"/>
  <c r="BK276" i="2"/>
  <c r="J270" i="2"/>
  <c r="J268" i="2"/>
  <c r="BK266" i="2"/>
  <c r="BK264" i="2"/>
  <c r="BK261" i="2"/>
  <c r="J258" i="2"/>
  <c r="J257" i="2"/>
  <c r="BK253" i="2"/>
  <c r="BK252" i="2"/>
  <c r="J248" i="2"/>
  <c r="J236" i="2"/>
  <c r="BK232" i="2"/>
  <c r="BK220" i="2"/>
  <c r="BK216" i="2"/>
  <c r="BK214" i="2"/>
  <c r="J212" i="2"/>
  <c r="BK209" i="2"/>
  <c r="J204" i="2"/>
  <c r="J201" i="2"/>
  <c r="J197" i="2"/>
  <c r="BK188" i="2"/>
  <c r="J167" i="2"/>
  <c r="BK162" i="2"/>
  <c r="BK157" i="2"/>
  <c r="BK149" i="2"/>
  <c r="BK146" i="2"/>
  <c r="J141" i="2"/>
  <c r="J137" i="2"/>
  <c r="BK361" i="2"/>
  <c r="J306" i="2"/>
  <c r="BK292" i="2"/>
  <c r="J286" i="2"/>
  <c r="J199" i="2"/>
  <c r="J168" i="2"/>
  <c r="BK141" i="2"/>
  <c r="BK368" i="2"/>
  <c r="J367" i="2"/>
  <c r="BK365" i="2"/>
  <c r="BK360" i="2"/>
  <c r="BK358" i="2"/>
  <c r="J353" i="2"/>
  <c r="J346" i="2"/>
  <c r="J319" i="2"/>
  <c r="J309" i="2"/>
  <c r="BK297" i="2"/>
  <c r="BK282" i="2"/>
  <c r="J271" i="2"/>
  <c r="J265" i="2"/>
  <c r="BK256" i="2"/>
  <c r="BK242" i="2"/>
  <c r="J229" i="2"/>
  <c r="J211" i="2"/>
  <c r="BK208" i="2"/>
  <c r="J194" i="2"/>
  <c r="J169" i="2"/>
  <c r="J161" i="2"/>
  <c r="J145" i="2"/>
  <c r="J139" i="2"/>
  <c r="BK243" i="2"/>
  <c r="J240" i="2"/>
  <c r="J227" i="2"/>
  <c r="BK223" i="2"/>
  <c r="J215" i="2"/>
  <c r="BK207" i="2"/>
  <c r="BK165" i="2"/>
  <c r="BK154" i="2"/>
  <c r="BK142" i="2"/>
  <c r="J138" i="2"/>
  <c r="BK356" i="2"/>
  <c r="J355" i="2"/>
  <c r="BK349" i="2"/>
  <c r="BK346" i="2"/>
  <c r="BK343" i="2"/>
  <c r="J338" i="2"/>
  <c r="BK336" i="2"/>
  <c r="J329" i="2"/>
  <c r="BK327" i="2"/>
  <c r="J324" i="2"/>
  <c r="J320" i="2"/>
  <c r="J316" i="2"/>
  <c r="J312" i="2"/>
  <c r="J303" i="2"/>
  <c r="BK298" i="2"/>
  <c r="BK295" i="2"/>
  <c r="J291" i="2"/>
  <c r="BK285" i="2"/>
  <c r="BK281" i="2"/>
  <c r="BK275" i="2"/>
  <c r="BK272" i="2"/>
  <c r="BK265" i="2"/>
  <c r="BK263" i="2"/>
  <c r="BK260" i="2"/>
  <c r="BK255" i="2"/>
  <c r="BK248" i="2"/>
  <c r="J246" i="2"/>
  <c r="J243" i="2"/>
  <c r="J238" i="2"/>
  <c r="BK234" i="2"/>
  <c r="J232" i="2"/>
  <c r="J223" i="2"/>
  <c r="J220" i="2"/>
  <c r="J214" i="2"/>
  <c r="J208" i="2"/>
  <c r="J203" i="2"/>
  <c r="BK196" i="2"/>
  <c r="BK190" i="2"/>
  <c r="J171" i="2"/>
  <c r="BK167" i="2"/>
  <c r="J162" i="2"/>
  <c r="BK153" i="2"/>
  <c r="J150" i="2"/>
  <c r="J143" i="2"/>
  <c r="J136" i="2"/>
  <c r="BK157" i="3"/>
  <c r="BK152" i="3"/>
  <c r="J138" i="3"/>
  <c r="J133" i="3"/>
  <c r="BK126" i="3"/>
  <c r="J161" i="3"/>
  <c r="J158" i="3"/>
  <c r="BK155" i="3"/>
  <c r="J149" i="3"/>
  <c r="J145" i="3"/>
  <c r="BK134" i="3"/>
  <c r="BK127" i="3"/>
  <c r="BK147" i="3"/>
  <c r="J148" i="3"/>
  <c r="J139" i="3" s="1"/>
  <c r="BK149" i="3"/>
  <c r="BK137" i="3"/>
  <c r="J363" i="2"/>
  <c r="J343" i="2"/>
  <c r="J336" i="2"/>
  <c r="BK331" i="2"/>
  <c r="BK326" i="2"/>
  <c r="BK319" i="2"/>
  <c r="BK308" i="2"/>
  <c r="BK299" i="2"/>
  <c r="BK291" i="2"/>
  <c r="J280" i="2"/>
  <c r="BK269" i="2"/>
  <c r="J263" i="2"/>
  <c r="BK254" i="2"/>
  <c r="J244" i="2"/>
  <c r="J230" i="2"/>
  <c r="BK221" i="2"/>
  <c r="BK215" i="2"/>
  <c r="BK211" i="2"/>
  <c r="BK200" i="2"/>
  <c r="BK191" i="2"/>
  <c r="BK168" i="2"/>
  <c r="J154" i="2"/>
  <c r="BK145" i="2"/>
  <c r="BK315" i="2"/>
  <c r="J294" i="2"/>
  <c r="BK197" i="2"/>
  <c r="BK132" i="2"/>
  <c r="J365" i="2"/>
  <c r="J358" i="2"/>
  <c r="BK345" i="2"/>
  <c r="BK305" i="2"/>
  <c r="BK278" i="2"/>
  <c r="BK246" i="2"/>
  <c r="J206" i="2"/>
  <c r="BK166" i="2"/>
  <c r="J142" i="2"/>
  <c r="J269" i="2"/>
  <c r="BK250" i="2"/>
  <c r="J239" i="2"/>
  <c r="BK225" i="2"/>
  <c r="BK218" i="2"/>
  <c r="BK201" i="2"/>
  <c r="BK187" i="2"/>
  <c r="BK159" i="2"/>
  <c r="BK144" i="2"/>
  <c r="BK160" i="3"/>
  <c r="BK148" i="3"/>
  <c r="BK129" i="3"/>
  <c r="J160" i="3"/>
  <c r="J151" i="3"/>
  <c r="J128" i="3"/>
  <c r="BK135" i="3"/>
  <c r="J141" i="3"/>
  <c r="BK363" i="2"/>
  <c r="J341" i="2"/>
  <c r="J335" i="2"/>
  <c r="BK329" i="2"/>
  <c r="BK324" i="2"/>
  <c r="J317" i="2"/>
  <c r="BK311" i="2"/>
  <c r="BK303" i="2"/>
  <c r="J295" i="2"/>
  <c r="J283" i="2"/>
  <c r="J272" i="2"/>
  <c r="J267" i="2"/>
  <c r="J260" i="2"/>
  <c r="J255" i="2"/>
  <c r="BK239" i="2"/>
  <c r="BK228" i="2"/>
  <c r="BK217" i="2"/>
  <c r="J213" i="2"/>
  <c r="BK206" i="2"/>
  <c r="J196" i="2"/>
  <c r="J172" i="2"/>
  <c r="J159" i="2"/>
  <c r="BK148" i="2"/>
  <c r="BK138" i="2"/>
  <c r="J310" i="2"/>
  <c r="BK288" i="2"/>
  <c r="J188" i="2"/>
  <c r="BK367" i="2"/>
  <c r="J360" i="2"/>
  <c r="J350" i="2"/>
  <c r="BK310" i="2"/>
  <c r="BK280" i="2"/>
  <c r="BK257" i="2"/>
  <c r="J216" i="2"/>
  <c r="J186" i="2"/>
  <c r="BK147" i="2"/>
  <c r="AS94" i="1"/>
  <c r="J332" i="2"/>
  <c r="J322" i="2"/>
  <c r="BK318" i="2"/>
  <c r="BK314" i="2"/>
  <c r="J305" i="2"/>
  <c r="J302" i="2"/>
  <c r="J298" i="2"/>
  <c r="J293" i="2"/>
  <c r="BK286" i="2"/>
  <c r="J281" i="2"/>
  <c r="BK277" i="2"/>
  <c r="BK270" i="2"/>
  <c r="J261" i="2"/>
  <c r="BK245" i="2"/>
  <c r="BK230" i="2"/>
  <c r="BK212" i="2"/>
  <c r="J152" i="2"/>
  <c r="BK369" i="2"/>
  <c r="BK350" i="2"/>
  <c r="BK341" i="2"/>
  <c r="J333" i="2"/>
  <c r="J325" i="2"/>
  <c r="J308" i="2"/>
  <c r="BK300" i="2"/>
  <c r="J287" i="2"/>
  <c r="J278" i="2"/>
  <c r="BK268" i="2"/>
  <c r="J253" i="2"/>
  <c r="J245" i="2"/>
  <c r="BK235" i="2"/>
  <c r="J221" i="2"/>
  <c r="J207" i="2"/>
  <c r="BK169" i="2"/>
  <c r="BK152" i="2"/>
  <c r="BK137" i="2"/>
  <c r="J153" i="3"/>
  <c r="J137" i="3"/>
  <c r="J125" i="3"/>
  <c r="BK153" i="3"/>
  <c r="BK124" i="3"/>
  <c r="J159" i="3"/>
  <c r="BK135" i="2"/>
  <c r="BK204" i="2"/>
  <c r="J146" i="2"/>
  <c r="BK366" i="2"/>
  <c r="BK359" i="2"/>
  <c r="BK355" i="2"/>
  <c r="BK333" i="2"/>
  <c r="BK287" i="2"/>
  <c r="J259" i="2"/>
  <c r="J225" i="2"/>
  <c r="J202" i="2"/>
  <c r="J153" i="2"/>
  <c r="J131" i="2"/>
  <c r="J369" i="2"/>
  <c r="BK339" i="2"/>
  <c r="BK335" i="2"/>
  <c r="J331" i="2"/>
  <c r="BK323" i="2"/>
  <c r="BK320" i="2"/>
  <c r="BK316" i="2"/>
  <c r="BK312" i="2"/>
  <c r="J304" i="2"/>
  <c r="J299" i="2"/>
  <c r="J296" i="2"/>
  <c r="BK289" i="2"/>
  <c r="J284" i="2"/>
  <c r="BK279" i="2"/>
  <c r="BK274" i="2"/>
  <c r="BK267" i="2"/>
  <c r="J250" i="2"/>
  <c r="BK237" i="2"/>
  <c r="J222" i="2"/>
  <c r="J157" i="2"/>
  <c r="J135" i="2"/>
  <c r="J349" i="2"/>
  <c r="J339" i="2"/>
  <c r="BK330" i="2"/>
  <c r="J318" i="2"/>
  <c r="BK307" i="2"/>
  <c r="BK293" i="2"/>
  <c r="J279" i="2"/>
  <c r="BK271" i="2"/>
  <c r="BK259" i="2"/>
  <c r="BK249" i="2"/>
  <c r="J237" i="2"/>
  <c r="BK226" i="2"/>
  <c r="J219" i="2"/>
  <c r="BK198" i="2"/>
  <c r="BK186" i="2"/>
  <c r="J164" i="2"/>
  <c r="J148" i="2"/>
  <c r="J132" i="2"/>
  <c r="BK156" i="3"/>
  <c r="BK145" i="3"/>
  <c r="J157" i="3"/>
  <c r="BK141" i="3"/>
  <c r="BK125" i="3"/>
  <c r="BK138" i="3"/>
  <c r="J134" i="3"/>
  <c r="AX97" i="1" l="1"/>
  <c r="AW98" i="1"/>
  <c r="AY97" i="1"/>
  <c r="AX98" i="1"/>
  <c r="AW97" i="1"/>
  <c r="AV98" i="1"/>
  <c r="AT98" i="1" s="1"/>
  <c r="J34" i="5"/>
  <c r="J39" i="5" s="1"/>
  <c r="AG98" i="1"/>
  <c r="AN98" i="1" s="1"/>
  <c r="AX96" i="1"/>
  <c r="F36" i="2"/>
  <c r="BC95" i="1" s="1"/>
  <c r="J33" i="2"/>
  <c r="AV95" i="1" s="1"/>
  <c r="F35" i="2"/>
  <c r="BB95" i="1" s="1"/>
  <c r="F37" i="2"/>
  <c r="BD95" i="1" s="1"/>
  <c r="F33" i="2"/>
  <c r="AZ95" i="1" s="1"/>
  <c r="BK130" i="2"/>
  <c r="J130" i="2" s="1"/>
  <c r="J98" i="2" s="1"/>
  <c r="BK195" i="2"/>
  <c r="J195" i="2" s="1"/>
  <c r="J100" i="2" s="1"/>
  <c r="P273" i="2"/>
  <c r="BK354" i="2"/>
  <c r="J354" i="2" s="1"/>
  <c r="J108" i="2" s="1"/>
  <c r="P158" i="2"/>
  <c r="BK273" i="2"/>
  <c r="J273" i="2" s="1"/>
  <c r="J102" i="2" s="1"/>
  <c r="P354" i="2"/>
  <c r="R130" i="2"/>
  <c r="P195" i="2"/>
  <c r="R251" i="2"/>
  <c r="T251" i="2"/>
  <c r="BK344" i="2"/>
  <c r="J344" i="2"/>
  <c r="J104" i="2" s="1"/>
  <c r="R354" i="2"/>
  <c r="P130" i="2"/>
  <c r="BK158" i="2"/>
  <c r="J158" i="2" s="1"/>
  <c r="J99" i="2" s="1"/>
  <c r="R158" i="2"/>
  <c r="R195" i="2"/>
  <c r="BK251" i="2"/>
  <c r="J251" i="2" s="1"/>
  <c r="J101" i="2" s="1"/>
  <c r="R273" i="2"/>
  <c r="P344" i="2"/>
  <c r="T344" i="2"/>
  <c r="P348" i="2"/>
  <c r="T348" i="2"/>
  <c r="T354" i="2"/>
  <c r="BK123" i="3"/>
  <c r="J123" i="3" s="1"/>
  <c r="J98" i="3" s="1"/>
  <c r="R123" i="3"/>
  <c r="BK136" i="3"/>
  <c r="J136" i="3" s="1"/>
  <c r="J99" i="3" s="1"/>
  <c r="P136" i="3"/>
  <c r="T136" i="3"/>
  <c r="R139" i="3"/>
  <c r="T139" i="3"/>
  <c r="P150" i="3"/>
  <c r="R150" i="3"/>
  <c r="T130" i="2"/>
  <c r="T158" i="2"/>
  <c r="T195" i="2"/>
  <c r="P251" i="2"/>
  <c r="T273" i="2"/>
  <c r="R344" i="2"/>
  <c r="BK348" i="2"/>
  <c r="J348" i="2" s="1"/>
  <c r="J105" i="2" s="1"/>
  <c r="R348" i="2"/>
  <c r="P123" i="3"/>
  <c r="AU98" i="1" s="1"/>
  <c r="T123" i="3"/>
  <c r="R136" i="3"/>
  <c r="BK139" i="3"/>
  <c r="J100" i="3"/>
  <c r="P139" i="3"/>
  <c r="BK150" i="3"/>
  <c r="J150" i="3" s="1"/>
  <c r="J101" i="3" s="1"/>
  <c r="T150" i="3"/>
  <c r="BK342" i="2"/>
  <c r="J342" i="2" s="1"/>
  <c r="J103" i="2" s="1"/>
  <c r="BK352" i="2"/>
  <c r="J352" i="2" s="1"/>
  <c r="J107" i="2" s="1"/>
  <c r="BF124" i="3"/>
  <c r="J89" i="3"/>
  <c r="F91" i="3"/>
  <c r="BF128" i="3"/>
  <c r="BF134" i="3"/>
  <c r="BF145" i="3"/>
  <c r="BF155" i="3"/>
  <c r="E85" i="3"/>
  <c r="F92" i="3"/>
  <c r="J118" i="3"/>
  <c r="J117" i="3"/>
  <c r="BF126" i="3"/>
  <c r="BF129" i="3"/>
  <c r="BF137" i="3"/>
  <c r="BF148" i="3"/>
  <c r="BF157" i="3"/>
  <c r="BF133" i="3"/>
  <c r="BF138" i="3"/>
  <c r="BF141" i="3"/>
  <c r="BF147" i="3"/>
  <c r="BF149" i="3"/>
  <c r="BF151" i="3"/>
  <c r="BF153" i="3"/>
  <c r="BF159" i="3"/>
  <c r="BF160" i="3"/>
  <c r="BF125" i="3"/>
  <c r="BF127" i="3"/>
  <c r="BF135" i="3"/>
  <c r="BF140" i="3"/>
  <c r="BF152" i="3"/>
  <c r="BF154" i="3"/>
  <c r="BF156" i="3"/>
  <c r="BF158" i="3"/>
  <c r="BF161" i="3"/>
  <c r="F91" i="2"/>
  <c r="E118" i="2"/>
  <c r="J122" i="2"/>
  <c r="J124" i="2"/>
  <c r="BF132" i="2"/>
  <c r="BF133" i="2"/>
  <c r="BF135" i="2"/>
  <c r="BF141" i="2"/>
  <c r="BF142" i="2"/>
  <c r="BF143" i="2"/>
  <c r="BF145" i="2"/>
  <c r="BF147" i="2"/>
  <c r="BF149" i="2"/>
  <c r="BF150" i="2"/>
  <c r="BF155" i="2"/>
  <c r="BF166" i="2"/>
  <c r="BF167" i="2"/>
  <c r="BF169" i="2"/>
  <c r="BF186" i="2"/>
  <c r="BF189" i="2"/>
  <c r="BF190" i="2"/>
  <c r="BF200" i="2"/>
  <c r="BF206" i="2"/>
  <c r="BF209" i="2"/>
  <c r="BF211" i="2"/>
  <c r="BF213" i="2"/>
  <c r="BF215" i="2"/>
  <c r="BF217" i="2"/>
  <c r="BF220" i="2"/>
  <c r="BF226" i="2"/>
  <c r="BF227" i="2"/>
  <c r="BF228" i="2"/>
  <c r="BF229" i="2"/>
  <c r="BF236" i="2"/>
  <c r="BF237" i="2"/>
  <c r="BF238" i="2"/>
  <c r="BF255" i="2"/>
  <c r="BF256" i="2"/>
  <c r="BF260" i="2"/>
  <c r="BF265" i="2"/>
  <c r="BF266" i="2"/>
  <c r="BF268" i="2"/>
  <c r="BF269" i="2"/>
  <c r="BF270" i="2"/>
  <c r="BF274" i="2"/>
  <c r="BF278" i="2"/>
  <c r="BF286" i="2"/>
  <c r="BF288" i="2"/>
  <c r="BF292" i="2"/>
  <c r="BF293" i="2"/>
  <c r="BF295" i="2"/>
  <c r="BF297" i="2"/>
  <c r="BF298" i="2"/>
  <c r="BF301" i="2"/>
  <c r="BF302" i="2"/>
  <c r="BF303" i="2"/>
  <c r="BF304" i="2"/>
  <c r="BF309" i="2"/>
  <c r="BF312" i="2"/>
  <c r="BF313" i="2"/>
  <c r="BF315" i="2"/>
  <c r="BF316" i="2"/>
  <c r="BF317" i="2"/>
  <c r="BF321" i="2"/>
  <c r="BF323" i="2"/>
  <c r="BF324" i="2"/>
  <c r="BF335" i="2"/>
  <c r="BF339" i="2"/>
  <c r="BF340" i="2"/>
  <c r="BF341" i="2"/>
  <c r="BF345" i="2"/>
  <c r="BF346" i="2"/>
  <c r="BF349" i="2"/>
  <c r="BF350" i="2"/>
  <c r="BF353" i="2"/>
  <c r="J125" i="2"/>
  <c r="BF131" i="2"/>
  <c r="BF159" i="2"/>
  <c r="BF161" i="2"/>
  <c r="BF162" i="2"/>
  <c r="BF168" i="2"/>
  <c r="BF187" i="2"/>
  <c r="BF192" i="2"/>
  <c r="BF194" i="2"/>
  <c r="BF196" i="2"/>
  <c r="BF198" i="2"/>
  <c r="BF218" i="2"/>
  <c r="BF219" i="2"/>
  <c r="BF225" i="2"/>
  <c r="BF234" i="2"/>
  <c r="BF252" i="2"/>
  <c r="BF253" i="2"/>
  <c r="BF271" i="2"/>
  <c r="BF282" i="2"/>
  <c r="BF310" i="2"/>
  <c r="BF361" i="2"/>
  <c r="BF369" i="2"/>
  <c r="BF134" i="2"/>
  <c r="BF137" i="2"/>
  <c r="BF140" i="2"/>
  <c r="BF170" i="2"/>
  <c r="BF171" i="2"/>
  <c r="BF188" i="2"/>
  <c r="BF193" i="2"/>
  <c r="BF239" i="2"/>
  <c r="BF240" i="2"/>
  <c r="BF250" i="2"/>
  <c r="BF259" i="2"/>
  <c r="BF264" i="2"/>
  <c r="BF289" i="2"/>
  <c r="BF294" i="2"/>
  <c r="BF308" i="2"/>
  <c r="BF314" i="2"/>
  <c r="BF325" i="2"/>
  <c r="BF327" i="2"/>
  <c r="BF328" i="2"/>
  <c r="BF331" i="2"/>
  <c r="BF334" i="2"/>
  <c r="BF336" i="2"/>
  <c r="BF338" i="2"/>
  <c r="BF347" i="2"/>
  <c r="BF355" i="2"/>
  <c r="BF356" i="2"/>
  <c r="BF357" i="2"/>
  <c r="BF358" i="2"/>
  <c r="BF359" i="2"/>
  <c r="BF360" i="2"/>
  <c r="BF364" i="2"/>
  <c r="BF365" i="2"/>
  <c r="BF366" i="2"/>
  <c r="BF367" i="2"/>
  <c r="BF139" i="2"/>
  <c r="BF151" i="2"/>
  <c r="BF152" i="2"/>
  <c r="BF165" i="2"/>
  <c r="BF172" i="2"/>
  <c r="BF205" i="2"/>
  <c r="BF210" i="2"/>
  <c r="BF214" i="2"/>
  <c r="BF277" i="2"/>
  <c r="BF280" i="2"/>
  <c r="BF285" i="2"/>
  <c r="BF299" i="2"/>
  <c r="BF318" i="2"/>
  <c r="BF319" i="2"/>
  <c r="BF320" i="2"/>
  <c r="BF330" i="2"/>
  <c r="BF333" i="2"/>
  <c r="F92" i="2"/>
  <c r="BF136" i="2"/>
  <c r="BF138" i="2"/>
  <c r="BF144" i="2"/>
  <c r="BF146" i="2"/>
  <c r="BF148" i="2"/>
  <c r="BF153" i="2"/>
  <c r="BF154" i="2"/>
  <c r="BF156" i="2"/>
  <c r="BF157" i="2"/>
  <c r="BF164" i="2"/>
  <c r="BF191" i="2"/>
  <c r="BF197" i="2"/>
  <c r="BF199" i="2"/>
  <c r="BF201" i="2"/>
  <c r="BF202" i="2"/>
  <c r="BF203" i="2"/>
  <c r="BF204" i="2"/>
  <c r="BF207" i="2"/>
  <c r="BF208" i="2"/>
  <c r="BF212" i="2"/>
  <c r="BF216" i="2"/>
  <c r="BF221" i="2"/>
  <c r="BF222" i="2"/>
  <c r="BF223" i="2"/>
  <c r="BF224" i="2"/>
  <c r="BF230" i="2"/>
  <c r="BF232" i="2"/>
  <c r="BF233" i="2"/>
  <c r="BF235" i="2"/>
  <c r="BF242" i="2"/>
  <c r="BF243" i="2"/>
  <c r="BF244" i="2"/>
  <c r="BF245" i="2"/>
  <c r="BF246" i="2"/>
  <c r="BF247" i="2"/>
  <c r="BF248" i="2"/>
  <c r="BF249" i="2"/>
  <c r="BF254" i="2"/>
  <c r="BF257" i="2"/>
  <c r="BF258" i="2"/>
  <c r="BF261" i="2"/>
  <c r="BF262" i="2"/>
  <c r="BF263" i="2"/>
  <c r="BF267" i="2"/>
  <c r="BF272" i="2"/>
  <c r="BF275" i="2"/>
  <c r="BF276" i="2"/>
  <c r="BF279" i="2"/>
  <c r="BF281" i="2"/>
  <c r="BF283" i="2"/>
  <c r="BF284" i="2"/>
  <c r="BF287" i="2"/>
  <c r="BF290" i="2"/>
  <c r="BF291" i="2"/>
  <c r="BF296" i="2"/>
  <c r="BF300" i="2"/>
  <c r="BF305" i="2"/>
  <c r="BF306" i="2"/>
  <c r="BF307" i="2"/>
  <c r="BF311" i="2"/>
  <c r="BF322" i="2"/>
  <c r="BF326" i="2"/>
  <c r="BF329" i="2"/>
  <c r="BF332" i="2"/>
  <c r="BF337" i="2"/>
  <c r="BF343" i="2"/>
  <c r="BF362" i="2"/>
  <c r="BF363" i="2"/>
  <c r="BF368" i="2"/>
  <c r="F33" i="3"/>
  <c r="AZ96" i="1" s="1"/>
  <c r="J33" i="3"/>
  <c r="AV96" i="1" s="1"/>
  <c r="F36" i="3"/>
  <c r="BA98" i="1" s="1"/>
  <c r="F35" i="3"/>
  <c r="BB96" i="1"/>
  <c r="F37" i="3"/>
  <c r="BB98" i="1" s="1"/>
  <c r="J122" i="3" l="1"/>
  <c r="J121" i="3" s="1"/>
  <c r="BA97" i="1"/>
  <c r="AZ98" i="1"/>
  <c r="BD96" i="1"/>
  <c r="BD94" i="1" s="1"/>
  <c r="W33" i="1" s="1"/>
  <c r="BC97" i="1"/>
  <c r="BC96" i="1"/>
  <c r="BB97" i="1"/>
  <c r="BC94" i="1"/>
  <c r="W32" i="1" s="1"/>
  <c r="AZ94" i="1"/>
  <c r="W29" i="1" s="1"/>
  <c r="BB94" i="1"/>
  <c r="W31" i="1" s="1"/>
  <c r="P122" i="3"/>
  <c r="T129" i="2"/>
  <c r="T128" i="2" s="1"/>
  <c r="P129" i="2"/>
  <c r="P128" i="2" s="1"/>
  <c r="AU95" i="1" s="1"/>
  <c r="R129" i="2"/>
  <c r="R128" i="2" s="1"/>
  <c r="T122" i="3"/>
  <c r="T121" i="3" s="1"/>
  <c r="R122" i="3"/>
  <c r="R121" i="3" s="1"/>
  <c r="BK351" i="2"/>
  <c r="J351" i="2" s="1"/>
  <c r="J106" i="2" s="1"/>
  <c r="BK122" i="3"/>
  <c r="BK129" i="2"/>
  <c r="F34" i="2"/>
  <c r="BA95" i="1" s="1"/>
  <c r="J34" i="2"/>
  <c r="AW95" i="1" s="1"/>
  <c r="AT95" i="1" s="1"/>
  <c r="F34" i="3"/>
  <c r="J34" i="3"/>
  <c r="J97" i="3" l="1"/>
  <c r="AW96" i="1"/>
  <c r="AT96" i="1" s="1"/>
  <c r="AV97" i="1"/>
  <c r="AT97" i="1" s="1"/>
  <c r="P121" i="3"/>
  <c r="AU96" i="1" s="1"/>
  <c r="AU94" i="1" s="1"/>
  <c r="AU97" i="1"/>
  <c r="BA96" i="1"/>
  <c r="BA94" i="1" s="1"/>
  <c r="AZ97" i="1"/>
  <c r="AV94" i="1"/>
  <c r="AK29" i="1" s="1"/>
  <c r="AY94" i="1"/>
  <c r="AX94" i="1"/>
  <c r="BK128" i="2"/>
  <c r="J128" i="2" s="1"/>
  <c r="J30" i="2" s="1"/>
  <c r="AG95" i="1" s="1"/>
  <c r="BK121" i="3"/>
  <c r="J96" i="3" s="1"/>
  <c r="J129" i="2"/>
  <c r="J97" i="2" s="1"/>
  <c r="AN95" i="1" l="1"/>
  <c r="J96" i="2"/>
  <c r="J39" i="2"/>
  <c r="J30" i="3"/>
  <c r="AG96" i="1" s="1"/>
  <c r="AN96" i="1" s="1"/>
  <c r="AW94" i="1"/>
  <c r="AG94" i="1" l="1"/>
  <c r="AN94" i="1"/>
  <c r="AK26" i="1"/>
  <c r="J39" i="3"/>
  <c r="AT94" i="1"/>
  <c r="W30" i="1" l="1"/>
  <c r="AK30" i="1" s="1"/>
  <c r="AK35" i="1" s="1"/>
</calcChain>
</file>

<file path=xl/sharedStrings.xml><?xml version="1.0" encoding="utf-8"?>
<sst xmlns="http://schemas.openxmlformats.org/spreadsheetml/2006/main" count="5311" uniqueCount="1489">
  <si>
    <t>Export Komplet</t>
  </si>
  <si>
    <t/>
  </si>
  <si>
    <t>2.0</t>
  </si>
  <si>
    <t>False</t>
  </si>
  <si>
    <t>{a4f10c9d-e984-4dc8-9e93-686d6339b3d2}</t>
  </si>
  <si>
    <t>&gt;&gt;  skryté stĺpce  &lt;&lt;</t>
  </si>
  <si>
    <t>0,01</t>
  </si>
  <si>
    <t>20</t>
  </si>
  <si>
    <t>REKAPITULÁCIA STAVBY</t>
  </si>
  <si>
    <t>v ---  nižšie sa nachádzajú doplnkové a pomocné údaje k zostavám  --- v</t>
  </si>
  <si>
    <t>0,001</t>
  </si>
  <si>
    <t>Kód:</t>
  </si>
  <si>
    <t>Stavba:</t>
  </si>
  <si>
    <t>JKSO:</t>
  </si>
  <si>
    <t>KS:</t>
  </si>
  <si>
    <t>Miesto:</t>
  </si>
  <si>
    <t xml:space="preserve"> </t>
  </si>
  <si>
    <t>Dátum:</t>
  </si>
  <si>
    <t>Objednávateľ:</t>
  </si>
  <si>
    <t>IČO:</t>
  </si>
  <si>
    <t>IČ DPH:</t>
  </si>
  <si>
    <t>Zhotoviteľ:</t>
  </si>
  <si>
    <t>Projektant:</t>
  </si>
  <si>
    <t>True</t>
  </si>
  <si>
    <t>Spracovateľ:</t>
  </si>
  <si>
    <t>Poznámka:</t>
  </si>
  <si>
    <t>Cena bez DPH</t>
  </si>
  <si>
    <t>Sadzba dane</t>
  </si>
  <si>
    <t>Základ dane</t>
  </si>
  <si>
    <t>Výška dane</t>
  </si>
  <si>
    <t>DPH</t>
  </si>
  <si>
    <t>základná</t>
  </si>
  <si>
    <t>znížená</t>
  </si>
  <si>
    <t>zákl. prenesená</t>
  </si>
  <si>
    <t>zníž. prenesená</t>
  </si>
  <si>
    <t>nulová</t>
  </si>
  <si>
    <t>Cena s DPH</t>
  </si>
  <si>
    <t>v</t>
  </si>
  <si>
    <t>EUR</t>
  </si>
  <si>
    <t>Projektant</t>
  </si>
  <si>
    <t>Spracovateľ</t>
  </si>
  <si>
    <t>Dátum a podpis:</t>
  </si>
  <si>
    <t>Pečiatka</t>
  </si>
  <si>
    <t>Objednávateľ</t>
  </si>
  <si>
    <t>Zhotoviteľ</t>
  </si>
  <si>
    <t>REKAPITULÁCIA OBJEKTOV STAVBY</t>
  </si>
  <si>
    <t>Informatívne údaje z listov zákaziek</t>
  </si>
  <si>
    <t>Kód</t>
  </si>
  <si>
    <t>Popis</t>
  </si>
  <si>
    <t>Cena bez DPH [EUR]</t>
  </si>
  <si>
    <t>Cena s DPH [EUR]</t>
  </si>
  <si>
    <t>Typ</t>
  </si>
  <si>
    <t>z toho Ostat._x000D_
náklady [EUR]</t>
  </si>
  <si>
    <t>DPH [EUR]</t>
  </si>
  <si>
    <t>Normohodiny [h]</t>
  </si>
  <si>
    <t>DPH základná [EUR]</t>
  </si>
  <si>
    <t>DPH znížená [EUR]</t>
  </si>
  <si>
    <t>DPH základná prenesená_x000D_
[EUR]</t>
  </si>
  <si>
    <t>DPH znížená prenesená_x000D_
[EUR]</t>
  </si>
  <si>
    <t>Základňa_x000D_
DPH základná</t>
  </si>
  <si>
    <t>Základňa_x000D_
DPH znížená</t>
  </si>
  <si>
    <t>Základňa_x000D_
DPH zákl. prenesená</t>
  </si>
  <si>
    <t>Základňa_x000D_
DPH zníž. prenesená</t>
  </si>
  <si>
    <t>Základňa_x000D_
DPH nulová</t>
  </si>
  <si>
    <t>Náklady z rozpočtov</t>
  </si>
  <si>
    <t>D</t>
  </si>
  <si>
    <t>0</t>
  </si>
  <si>
    <t>###NOIMPORT###</t>
  </si>
  <si>
    <t>IMPORT</t>
  </si>
  <si>
    <t>{00000000-0000-0000-0000-000000000000}</t>
  </si>
  <si>
    <t>Ústredné vykurovanie</t>
  </si>
  <si>
    <t>STA</t>
  </si>
  <si>
    <t>1</t>
  </si>
  <si>
    <t>{ae3ee935-4062-410f-8963-66e4039a2bbd}</t>
  </si>
  <si>
    <t>Spevnené plochy, základy, oplotenie</t>
  </si>
  <si>
    <t>{504a9be6-ec6b-4a21-8534-e0c318751e73}</t>
  </si>
  <si>
    <t>KRYCÍ LIST ROZPOČTU</t>
  </si>
  <si>
    <t>Objekt:</t>
  </si>
  <si>
    <t>01 - Ústredné vykurovanie</t>
  </si>
  <si>
    <t>REKAPITULÁCIA ROZPOČTU</t>
  </si>
  <si>
    <t>Kód dielu - Popis</t>
  </si>
  <si>
    <t>Cena celkom [EUR]</t>
  </si>
  <si>
    <t>Náklady z rozpočtu</t>
  </si>
  <si>
    <t>-1</t>
  </si>
  <si>
    <t>PSV - Práce a dodávky PSV</t>
  </si>
  <si>
    <t xml:space="preserve">    713 - Izolácie tepelné</t>
  </si>
  <si>
    <t xml:space="preserve">    731 - Ústredné kúrenie - kotolne</t>
  </si>
  <si>
    <t xml:space="preserve">    732 - Ústredné kúrenie - strojovne</t>
  </si>
  <si>
    <t xml:space="preserve">    733 - Ústredné kúrenie - rozvodné potrubie</t>
  </si>
  <si>
    <t xml:space="preserve">    734 - Ústredné kúrenie - armatúry</t>
  </si>
  <si>
    <t xml:space="preserve">    735 - Ústredné kúrenie - vykurovacie telesá</t>
  </si>
  <si>
    <t xml:space="preserve">    767 - Konštrukcie doplnkové kovové</t>
  </si>
  <si>
    <t xml:space="preserve">    783 - Nátery</t>
  </si>
  <si>
    <t>M - Práce a dodávky M</t>
  </si>
  <si>
    <t xml:space="preserve">    36-M - Montáž prevádzkových, meracích a regulačných zariadení</t>
  </si>
  <si>
    <t>HZS - Hodinové zúčtovacie sadzby</t>
  </si>
  <si>
    <t>ROZPOČET</t>
  </si>
  <si>
    <t>PČ</t>
  </si>
  <si>
    <t>MJ</t>
  </si>
  <si>
    <t>Množstvo</t>
  </si>
  <si>
    <t>J.cena [EUR]</t>
  </si>
  <si>
    <t>Cenová sústava</t>
  </si>
  <si>
    <t>J. Nh [h]</t>
  </si>
  <si>
    <t>Nh celkom [h]</t>
  </si>
  <si>
    <t>J. hmotnosť [t]</t>
  </si>
  <si>
    <t>Hmotnosť celkom [t]</t>
  </si>
  <si>
    <t>J. suť [t]</t>
  </si>
  <si>
    <t>Suť Celkom [t]</t>
  </si>
  <si>
    <t>PSV</t>
  </si>
  <si>
    <t>Práce a dodávky PSV</t>
  </si>
  <si>
    <t>2</t>
  </si>
  <si>
    <t>ROZPOCET</t>
  </si>
  <si>
    <t>713</t>
  </si>
  <si>
    <t>Izolácie tepelné</t>
  </si>
  <si>
    <t>K</t>
  </si>
  <si>
    <t>713412111.S</t>
  </si>
  <si>
    <t>Montáž izolácie tepelnej potrubia puzdrami z minerálnej vlny DN 15</t>
  </si>
  <si>
    <t>m</t>
  </si>
  <si>
    <t>16</t>
  </si>
  <si>
    <t>303647071</t>
  </si>
  <si>
    <t>M</t>
  </si>
  <si>
    <t>283310030000.S</t>
  </si>
  <si>
    <t>Izolačné púzdro z čadičovej vlny s hliníkovou fóliou AL, vnútorný priemer d 21 mm, hr. 20 mm</t>
  </si>
  <si>
    <t>32</t>
  </si>
  <si>
    <t>1882324296</t>
  </si>
  <si>
    <t>3</t>
  </si>
  <si>
    <t>713412112.S</t>
  </si>
  <si>
    <t>Montáž izolácie tepelnej potrubia puzdrami z minerálnej vlny DN 20</t>
  </si>
  <si>
    <t>224107265</t>
  </si>
  <si>
    <t>4</t>
  </si>
  <si>
    <t>283310030800.S</t>
  </si>
  <si>
    <t>Izolačné púzdro z čadičovej vlny s hliníkovou fóliou AL, vnútorný priemer d 28 mm, hr. 20 mm</t>
  </si>
  <si>
    <t>-1686657635</t>
  </si>
  <si>
    <t>5</t>
  </si>
  <si>
    <t>713412113.S</t>
  </si>
  <si>
    <t>Montáž izolácie tepelnej potrubia puzdrami z minerálnej vlny DN 25</t>
  </si>
  <si>
    <t>1278867127</t>
  </si>
  <si>
    <t>6</t>
  </si>
  <si>
    <t>283310031600.S</t>
  </si>
  <si>
    <t>Izolačné púzdro z čadičovej vlny s hliníkovou fóliou AL, vnútorný priemer d 34 mm, hr. 20 mm</t>
  </si>
  <si>
    <t>-1038963159</t>
  </si>
  <si>
    <t>7</t>
  </si>
  <si>
    <t>713412115.S</t>
  </si>
  <si>
    <t>Montáž izolácie tepelnej potrubia puzdrami z minerálnej vlny DN 40</t>
  </si>
  <si>
    <t>1225463008</t>
  </si>
  <si>
    <t>8</t>
  </si>
  <si>
    <t>283310033600.S</t>
  </si>
  <si>
    <t>Izolačné púzdro z čadičovej vlny s hliníkovou fóliou AL, vnútorný priemer d 49 mm, hr. 50 mm</t>
  </si>
  <si>
    <t>713768634</t>
  </si>
  <si>
    <t>9</t>
  </si>
  <si>
    <t>713412116.S</t>
  </si>
  <si>
    <t>Montáž izolácie tepelnej potrubia puzdrami z minerálnej vlny DN 50</t>
  </si>
  <si>
    <t>-1024922488</t>
  </si>
  <si>
    <t>10</t>
  </si>
  <si>
    <t>283310034400.S</t>
  </si>
  <si>
    <t>Izolačné púzdro z čadičovej vlny s hliníkovou fóliou AL, vnútorný priemer d 54 mm, hr. 50 mm</t>
  </si>
  <si>
    <t>319148061</t>
  </si>
  <si>
    <t>11</t>
  </si>
  <si>
    <t>713412117.S</t>
  </si>
  <si>
    <t>Montáž izolácie tepelnej potrubia puzdrami z minerálnej vlny DN 65</t>
  </si>
  <si>
    <t>-676795128</t>
  </si>
  <si>
    <t>12</t>
  </si>
  <si>
    <t>283310036900.S</t>
  </si>
  <si>
    <t>Izolačné púzdro z čadičovej vlny s hliníkovou fóliou AL, vnútorný priemer d 70 mm, hr. 60 mm</t>
  </si>
  <si>
    <t>-121568166</t>
  </si>
  <si>
    <t>13</t>
  </si>
  <si>
    <t>713412118.S</t>
  </si>
  <si>
    <t>Montáž izolácie tepelnej potrubia puzdrami z minerálnej vlny DN 80</t>
  </si>
  <si>
    <t>1099734220</t>
  </si>
  <si>
    <t>14</t>
  </si>
  <si>
    <t>283310038600.S</t>
  </si>
  <si>
    <t>Izolačné púzdro z čadičovej vlny s hliníkovou fóliou AL, vnútorný priemer d 89 mm, hr. 80 mm</t>
  </si>
  <si>
    <t>193626697</t>
  </si>
  <si>
    <t>15</t>
  </si>
  <si>
    <t>713412119.S</t>
  </si>
  <si>
    <t>Montáž izolácie tepelnej potrubia puzdrami z minerálnej vlny DN 100</t>
  </si>
  <si>
    <t>-1471425496</t>
  </si>
  <si>
    <t>283310040200.S</t>
  </si>
  <si>
    <t>Izolačné púzdro z čadičovej vlny s hliníkovou fóliou AL, vnútorný priemer d 108 mm, hr. 100 mm</t>
  </si>
  <si>
    <t>237640797</t>
  </si>
  <si>
    <t>17</t>
  </si>
  <si>
    <t>713412120.S</t>
  </si>
  <si>
    <t>Montáž izolácie tepelnej potrubia puzdrami z minerálnej vlny DN 125</t>
  </si>
  <si>
    <t>779849023</t>
  </si>
  <si>
    <t>18</t>
  </si>
  <si>
    <t>283310041600.S</t>
  </si>
  <si>
    <t>Izolačné púzdro z čadičovej vlny s hliníkovou fóliou AL, vnútorný priemer d 133 mm, hr. 100 mm</t>
  </si>
  <si>
    <t>-1473525346</t>
  </si>
  <si>
    <t>19</t>
  </si>
  <si>
    <t>713482121.S</t>
  </si>
  <si>
    <t>Montáž trubíc z PE, hr.15-20 mm,vnút.priemer do 38 mm</t>
  </si>
  <si>
    <t>1835656013</t>
  </si>
  <si>
    <t>283310004700.S</t>
  </si>
  <si>
    <t>Izolačná PE trubica dxhr. 22x20 mm, nadrezaná, na izolovanie rozvodov vody, kúrenia, zdravotechniky</t>
  </si>
  <si>
    <t>-886101270</t>
  </si>
  <si>
    <t>21</t>
  </si>
  <si>
    <t>283310004800.S</t>
  </si>
  <si>
    <t>Izolačná PE trubica dxhr. 28x20 mm, nadrezaná, na izolovanie rozvodov vody, kúrenia, zdravotechniky</t>
  </si>
  <si>
    <t>1188537998</t>
  </si>
  <si>
    <t>22</t>
  </si>
  <si>
    <t>713482122.S</t>
  </si>
  <si>
    <t>Montáž trubíc z PE, hr.15-20 mm,vnút.priemer 39-70 mm</t>
  </si>
  <si>
    <t>-392445493</t>
  </si>
  <si>
    <t>23</t>
  </si>
  <si>
    <t>283310005000.S</t>
  </si>
  <si>
    <t>Izolačná PE trubica dxhr. 42x20 mm, nadrezaná, na izolovanie rozvodov vody, kúrenia, zdravotechniky</t>
  </si>
  <si>
    <t>1855616272</t>
  </si>
  <si>
    <t>24</t>
  </si>
  <si>
    <t>283310006800.S</t>
  </si>
  <si>
    <t>Izolačná PE trubica dxhr. 60x30 mm, rozrezaná, na izolovanie rozvodov vody, kúrenia, zdravotechniky</t>
  </si>
  <si>
    <t>1445343072</t>
  </si>
  <si>
    <t>25</t>
  </si>
  <si>
    <t>283310006900.S</t>
  </si>
  <si>
    <t>Izolačná PE trubica dxhr. 76x30 mm, rozrezaná, na izolovanie rozvodov vody, kúrenia, zdravotechniky</t>
  </si>
  <si>
    <t>-1299975376</t>
  </si>
  <si>
    <t>26</t>
  </si>
  <si>
    <t>713491111.S</t>
  </si>
  <si>
    <t>Izolácia tepelná - montáž oplechovania pevného - potrubia, ohybov vrátane Al plechu s hrúbkou 0,55mm</t>
  </si>
  <si>
    <t>m2</t>
  </si>
  <si>
    <t>569970318</t>
  </si>
  <si>
    <t>27</t>
  </si>
  <si>
    <t>998713201.S</t>
  </si>
  <si>
    <t>Presun hmôt pre izolácie tepelné v objektoch výšky do 6 m</t>
  </si>
  <si>
    <t>%</t>
  </si>
  <si>
    <t>702463799</t>
  </si>
  <si>
    <t>731</t>
  </si>
  <si>
    <t>Ústredné kúrenie - kotolne</t>
  </si>
  <si>
    <t>28</t>
  </si>
  <si>
    <t>731100841.S</t>
  </si>
  <si>
    <t xml:space="preserve">Demontáž kotla </t>
  </si>
  <si>
    <t>ks</t>
  </si>
  <si>
    <t>2103152365</t>
  </si>
  <si>
    <t>29</t>
  </si>
  <si>
    <t>731161010.S</t>
  </si>
  <si>
    <t>Montáž plynového kotla stacionárneho kondenzačného 41-120 kW</t>
  </si>
  <si>
    <t>-1362056895</t>
  </si>
  <si>
    <t>30</t>
  </si>
  <si>
    <t>484120000500.S</t>
  </si>
  <si>
    <t>Logamax plus GB272-100 alebo ekvivalentný</t>
  </si>
  <si>
    <t>2109224906</t>
  </si>
  <si>
    <t>31</t>
  </si>
  <si>
    <t>731161010.S1</t>
  </si>
  <si>
    <t>Montáž kotlového príslušenstva</t>
  </si>
  <si>
    <t>kpl</t>
  </si>
  <si>
    <t>-1852057707</t>
  </si>
  <si>
    <t>484120000500.S1</t>
  </si>
  <si>
    <t>7-736-701-865 Prip. skup. čerpadla GB272-85/100, 3bar alebo ekvivalentný</t>
  </si>
  <si>
    <t>384804476</t>
  </si>
  <si>
    <t>33</t>
  </si>
  <si>
    <t>484120000500.S2</t>
  </si>
  <si>
    <t>7-736-701-883 TL2 - kaskádová sada pre 2 kotle GB272 alebo ekvivalentý</t>
  </si>
  <si>
    <t>985845886</t>
  </si>
  <si>
    <t>34</t>
  </si>
  <si>
    <t>484120000500.S3</t>
  </si>
  <si>
    <t>7-738-113-661 Základná spal. kaskádová sada DN200+CO alebo ekvivalentý</t>
  </si>
  <si>
    <t>1374225020</t>
  </si>
  <si>
    <t>35</t>
  </si>
  <si>
    <t>484120000500.S4</t>
  </si>
  <si>
    <t>7-738-113-207 Pripojovacia sada DN 110 alebo ekvivalentý</t>
  </si>
  <si>
    <t>2020758690</t>
  </si>
  <si>
    <t>36</t>
  </si>
  <si>
    <t>484120000500.S14</t>
  </si>
  <si>
    <t>8-718-576-749 NE 0.1 alebo ekvivalentný  Neutralizačné zariadenie sa zkladá z plastovej nádoby s neutralizačným oddielom, vrátane granulátu, do cca 800 kW</t>
  </si>
  <si>
    <t>1822828937</t>
  </si>
  <si>
    <t>37</t>
  </si>
  <si>
    <t>484120000500.S5</t>
  </si>
  <si>
    <t>7-738-110-145 Modul MU100 alebo ekvivalentný</t>
  </si>
  <si>
    <t>-1581871337</t>
  </si>
  <si>
    <t>38</t>
  </si>
  <si>
    <t>731361141.S</t>
  </si>
  <si>
    <t>Nerezový komín dvojplášťový DN 200 mm,</t>
  </si>
  <si>
    <t>súb.</t>
  </si>
  <si>
    <t>1016727429</t>
  </si>
  <si>
    <t>39</t>
  </si>
  <si>
    <t>484120000500.S6</t>
  </si>
  <si>
    <t>749270654</t>
  </si>
  <si>
    <t>40</t>
  </si>
  <si>
    <t>731361141.S1</t>
  </si>
  <si>
    <t>Odvod kondenzátu od kondenzačných kotlov, spalinovej kaskády, úpravne vody, zaústenie do kanalizácie cez protizápachový uzáver</t>
  </si>
  <si>
    <t>-1374921885</t>
  </si>
  <si>
    <t>41</t>
  </si>
  <si>
    <t>731361141.S20</t>
  </si>
  <si>
    <t xml:space="preserve">vypustenie systému vykurovania </t>
  </si>
  <si>
    <t>m3</t>
  </si>
  <si>
    <t>1181372072</t>
  </si>
  <si>
    <t>42</t>
  </si>
  <si>
    <t>731361141.S9</t>
  </si>
  <si>
    <t>-770292599</t>
  </si>
  <si>
    <t>43</t>
  </si>
  <si>
    <t>731361141.S91</t>
  </si>
  <si>
    <t>Zaslepenie pôvodného komína PRIMA PLUS DN250 s tesnením 0,15 m</t>
  </si>
  <si>
    <t>937720447</t>
  </si>
  <si>
    <t>106605 ZD Záslepka PPL 250</t>
  </si>
  <si>
    <t>-929569744</t>
  </si>
  <si>
    <t>106310 ZD Diel s odvodnením PPL/250</t>
  </si>
  <si>
    <t>1031853176</t>
  </si>
  <si>
    <t>101820 ZD Tesnenie dvoj.silik.250</t>
  </si>
  <si>
    <t>-236233945</t>
  </si>
  <si>
    <t xml:space="preserve">105954 Z1 Spona PPL/250 </t>
  </si>
  <si>
    <t>1134892956</t>
  </si>
  <si>
    <t>48</t>
  </si>
  <si>
    <t>998731201.S</t>
  </si>
  <si>
    <t>Presun hmôt pre kotolne umiestnené vo výške (hĺbke) do 6 m</t>
  </si>
  <si>
    <t>-960103732</t>
  </si>
  <si>
    <t>732</t>
  </si>
  <si>
    <t>Ústredné kúrenie - strojovne</t>
  </si>
  <si>
    <t>49</t>
  </si>
  <si>
    <t>732212824.S1</t>
  </si>
  <si>
    <t>Demontáž anuloida</t>
  </si>
  <si>
    <t>751697074</t>
  </si>
  <si>
    <t>50</t>
  </si>
  <si>
    <t>732320813.S</t>
  </si>
  <si>
    <t>Demontáž nádrže beztlakovej alebo tlakovej, odpojenie od rozvodov potrubia nádrže objemu do 200 l</t>
  </si>
  <si>
    <t>-165157323</t>
  </si>
  <si>
    <t>51</t>
  </si>
  <si>
    <t>732324813.S</t>
  </si>
  <si>
    <t>Demontáž nádrže beztlakovej alebo tlakovej, vypúšťanie vody z nádrže objemu nad 100 do 200 l</t>
  </si>
  <si>
    <t>342964222</t>
  </si>
  <si>
    <t>52</t>
  </si>
  <si>
    <t>732212824.S</t>
  </si>
  <si>
    <t xml:space="preserve">Demontáž ohrievača zásobníkového stojatého </t>
  </si>
  <si>
    <t>-920438552</t>
  </si>
  <si>
    <t>53</t>
  </si>
  <si>
    <t>732420814.S</t>
  </si>
  <si>
    <t>Demontáž čerpadla obehového špirálového (do potrubia)</t>
  </si>
  <si>
    <t>-20064233</t>
  </si>
  <si>
    <t>54</t>
  </si>
  <si>
    <t>732222095.S</t>
  </si>
  <si>
    <t>Montáž doskového výmenníka 350kW</t>
  </si>
  <si>
    <t>-430895389</t>
  </si>
  <si>
    <t>55</t>
  </si>
  <si>
    <t>484320005320.S</t>
  </si>
  <si>
    <t>Výmenník tepla: č.š. 2557774 GCP-016-M-5-PI-80 (HEXTECH) alebo ekvivalentný vrátane izolácie a protiprírub</t>
  </si>
  <si>
    <t>-512202753</t>
  </si>
  <si>
    <t>56</t>
  </si>
  <si>
    <t>484320005320.S1</t>
  </si>
  <si>
    <t>izolácia na výmenník tepla GCP016 (HEXTECH) alebo ekvivalentný</t>
  </si>
  <si>
    <t>2065003094</t>
  </si>
  <si>
    <t>57</t>
  </si>
  <si>
    <t>732230012.S</t>
  </si>
  <si>
    <t>Montáž akumulačnej nádoby vykurovacej vody bez výmenníka s izoláciou objem nad 900 do 1100 l</t>
  </si>
  <si>
    <t>1597864561</t>
  </si>
  <si>
    <t>58</t>
  </si>
  <si>
    <t>484420001000.S</t>
  </si>
  <si>
    <t>Akumulačný  zásobník HF 1000/R2_C vrátane tepelnej izolácie alebo ekvivalentný</t>
  </si>
  <si>
    <t>-868133139</t>
  </si>
  <si>
    <t>59</t>
  </si>
  <si>
    <t>732331012.S</t>
  </si>
  <si>
    <t>Montáž expanznej nádoby tlak do 6 bar s membránou 35 l</t>
  </si>
  <si>
    <t>-1286297358</t>
  </si>
  <si>
    <t>60</t>
  </si>
  <si>
    <t>484630005510</t>
  </si>
  <si>
    <t>Nádoba expanzná s membránou typ N 35 l, D 376 mm, v 466 mm, pripojenie R 3/4", 4 bar / 1,5 bar, šedá, REFLEX alebo ekvivalent</t>
  </si>
  <si>
    <t>1441817495</t>
  </si>
  <si>
    <t>61</t>
  </si>
  <si>
    <t>732331024.S</t>
  </si>
  <si>
    <t>Montáž expanznej nádoby tlak do 6 bar s membránou 140 l</t>
  </si>
  <si>
    <t>1621594984</t>
  </si>
  <si>
    <t>62</t>
  </si>
  <si>
    <t>484630006810</t>
  </si>
  <si>
    <t>Nádoba expanzná s membránou typ N 140 l, D 512 mm, v 890 mm, pripojenie, R 1", 6 bar / 1,5 bar, šedá, REFLEX alebo ekvivalent</t>
  </si>
  <si>
    <t>1973235304</t>
  </si>
  <si>
    <t>63</t>
  </si>
  <si>
    <t>732331910.S</t>
  </si>
  <si>
    <t>Reflex zariadenie Fillset, s kont. Vodomerom elebo ekvivalentný, Armatúra k dopĺňaniu z vodovodných sietí pitnej vody</t>
  </si>
  <si>
    <t>-1251573656</t>
  </si>
  <si>
    <t>64</t>
  </si>
  <si>
    <t>732331920.S</t>
  </si>
  <si>
    <t>Reflex Variomat riadiaca jednotka VS 1 alebo ekvivalentnýpre tlak udržiavať, odplyňovať a dopĺňať, 6 bar</t>
  </si>
  <si>
    <t>1396042040</t>
  </si>
  <si>
    <t>65</t>
  </si>
  <si>
    <t>732331929.S</t>
  </si>
  <si>
    <t>Automatické doplňovanie a kontrola tlaku vody. Uvedenie do prevádzky autorizovaným srvisom</t>
  </si>
  <si>
    <t>1446455905</t>
  </si>
  <si>
    <t>66</t>
  </si>
  <si>
    <t>732331931.S</t>
  </si>
  <si>
    <t>Reflex Variomat základná nádoba VG 300 alebo ekvivalentný pre Variomat stanice na udržanie tlaku, sivá, 6 bar</t>
  </si>
  <si>
    <t>859657155</t>
  </si>
  <si>
    <t>67</t>
  </si>
  <si>
    <t>732331931.S1</t>
  </si>
  <si>
    <t>1979739846</t>
  </si>
  <si>
    <t>68</t>
  </si>
  <si>
    <t>732331940.S</t>
  </si>
  <si>
    <t>Reflex 'Servitec S' samooptimalizované vákuové odplyňovanie rozprašovacieho potrubia s dopĺňaním alebo ekvivalentný</t>
  </si>
  <si>
    <t>-398015492</t>
  </si>
  <si>
    <t>69</t>
  </si>
  <si>
    <t>732331940.S1</t>
  </si>
  <si>
    <t>Uvedenie do prevádzky Servitec alebo ekvivalent</t>
  </si>
  <si>
    <t>-1619482023</t>
  </si>
  <si>
    <t>70</t>
  </si>
  <si>
    <t>732331942.S</t>
  </si>
  <si>
    <t>CHUV WK Standard 5600, kap. 80 alebo ekvivalentný</t>
  </si>
  <si>
    <t>928568965</t>
  </si>
  <si>
    <t>71</t>
  </si>
  <si>
    <t>484630006500.S</t>
  </si>
  <si>
    <t>CHUV príslušenstvo Filter mech. FF06-1AA  alebo ekvivalentný</t>
  </si>
  <si>
    <t>-783323757</t>
  </si>
  <si>
    <t>72</t>
  </si>
  <si>
    <t>484630006500.S1</t>
  </si>
  <si>
    <t>CHUV príslušenstvo Montážny blok 1" alebo ekvivalentný</t>
  </si>
  <si>
    <t>-1082352789</t>
  </si>
  <si>
    <t>73</t>
  </si>
  <si>
    <t>484630006500.S2</t>
  </si>
  <si>
    <t>CHUV príslušenstvo Hadica nerez. 600 mm, 1" alebo ekvivalentný</t>
  </si>
  <si>
    <t>682638986</t>
  </si>
  <si>
    <t>74</t>
  </si>
  <si>
    <t>484630006500.S3</t>
  </si>
  <si>
    <t>CHUV príslušenstvo Soľ tabletová alebo ekvivalentný</t>
  </si>
  <si>
    <t>kg</t>
  </si>
  <si>
    <t>-20670180</t>
  </si>
  <si>
    <t>75</t>
  </si>
  <si>
    <t>484630006500.S4</t>
  </si>
  <si>
    <t>CHUV príslušenstvo DČ Jesco LD 3/4" dávkovacie čerpadlo alebo ekvivalentný</t>
  </si>
  <si>
    <t>714550866</t>
  </si>
  <si>
    <t>76</t>
  </si>
  <si>
    <t>484630006500.S5</t>
  </si>
  <si>
    <t>CHUV príslušenstvo - inhibitor korózie pre DČ alebo ekvivalentný</t>
  </si>
  <si>
    <t>-2083049948</t>
  </si>
  <si>
    <t>77</t>
  </si>
  <si>
    <t>732331940.S1a</t>
  </si>
  <si>
    <t>Uvedenie do prevádzky CHUV I alebo ekvivalent</t>
  </si>
  <si>
    <t>1342852959</t>
  </si>
  <si>
    <t>78</t>
  </si>
  <si>
    <t>732429111.S</t>
  </si>
  <si>
    <t>Montáž čerpadla (do potrubia) obehového špirálového DN 25</t>
  </si>
  <si>
    <t>1787515212</t>
  </si>
  <si>
    <t>79</t>
  </si>
  <si>
    <t>426110007000</t>
  </si>
  <si>
    <t>OBEHOVÉ ČERPADLO GRUNDFOS ALPHA2 15-60 130, 50Hz, 230 V / 34 W, 1,0 m3/h, 3,0 m</t>
  </si>
  <si>
    <t>407195862</t>
  </si>
  <si>
    <t>80</t>
  </si>
  <si>
    <t>4261100070001</t>
  </si>
  <si>
    <t>OBEHOVÉ ČERPADLO GRUNDFOS ALPHA2 25-60 130, 50Hz, 230 V / 34 W, 2,0 m3/h, 3,1 m</t>
  </si>
  <si>
    <t>1026717497</t>
  </si>
  <si>
    <t>81</t>
  </si>
  <si>
    <t>4261100070002</t>
  </si>
  <si>
    <t>-1919050438</t>
  </si>
  <si>
    <t>82</t>
  </si>
  <si>
    <t>4261100070003</t>
  </si>
  <si>
    <t>OBEHOVÉ ČERPADLO GRUNDFOS MAGNA3 25-100, 50Hz, 230 V / 153 W, 6,0 m3/h, 5,6 m</t>
  </si>
  <si>
    <t>1964843447</t>
  </si>
  <si>
    <t>83</t>
  </si>
  <si>
    <t>4261100070004</t>
  </si>
  <si>
    <t>360533004</t>
  </si>
  <si>
    <t>84</t>
  </si>
  <si>
    <t>732429112.S</t>
  </si>
  <si>
    <t>Montáž čerpadla (do potrubia) obehového špirálového DN 40</t>
  </si>
  <si>
    <t>-955653526</t>
  </si>
  <si>
    <t>85</t>
  </si>
  <si>
    <t>732429114.S</t>
  </si>
  <si>
    <t>Montáž čerpadla (do potrubia) obehového špirálového DN 65</t>
  </si>
  <si>
    <t>-107060319</t>
  </si>
  <si>
    <t>86</t>
  </si>
  <si>
    <t>732429115.S</t>
  </si>
  <si>
    <t>Montáž čerpadla (do potrubia) obehového špirálového DN 80</t>
  </si>
  <si>
    <t>-782866434</t>
  </si>
  <si>
    <t>87</t>
  </si>
  <si>
    <t>426110008400</t>
  </si>
  <si>
    <t>Čerpadlo obehové MAGNA3 50-180 F 280, PN 6/10, GRUNDFOS</t>
  </si>
  <si>
    <t>606410795</t>
  </si>
  <si>
    <t>88</t>
  </si>
  <si>
    <t>426110052310</t>
  </si>
  <si>
    <t>Čerpadlo obehové MAGNA1 65-120F, 50Hz, 230V / 774 W, 17,5m3/h, 9,0m</t>
  </si>
  <si>
    <t>-2097108632</t>
  </si>
  <si>
    <t>89</t>
  </si>
  <si>
    <t>426110009600</t>
  </si>
  <si>
    <t>Čerpadlo obehové MAGNA3 65-150 F 340, PN 6/10, GRUNDFOS</t>
  </si>
  <si>
    <t>477463258</t>
  </si>
  <si>
    <t>90</t>
  </si>
  <si>
    <t>426110009700</t>
  </si>
  <si>
    <t>OBEHOVÉ ČERPADLO SÚČASŤOU Prip. skup. čerpadla GB272-85/100 (Wilo-Stratos Para 25/1-8)</t>
  </si>
  <si>
    <t>-1044932209</t>
  </si>
  <si>
    <t>91</t>
  </si>
  <si>
    <t>732462030.S</t>
  </si>
  <si>
    <t>Montáž tepelného čerpadla monoblok (vzduch/voda) pre vykurovanie a chladenie do 100kW</t>
  </si>
  <si>
    <t>1662614489</t>
  </si>
  <si>
    <t>92</t>
  </si>
  <si>
    <t>484730002706.S</t>
  </si>
  <si>
    <t>Logatherm WLW276 59 alebo ekvivalentý</t>
  </si>
  <si>
    <t>610642792</t>
  </si>
  <si>
    <t>93</t>
  </si>
  <si>
    <t>484730002706.S1</t>
  </si>
  <si>
    <t>8-738-214-117 Filter nečistôt 31-59  alebo ekvivalentný</t>
  </si>
  <si>
    <t>557868815</t>
  </si>
  <si>
    <t>94</t>
  </si>
  <si>
    <t>484730002706.S2</t>
  </si>
  <si>
    <t>8-738-214-121 Tlmiče vibrácii 53-59 alebo ekvivalentný</t>
  </si>
  <si>
    <t>-2005526346</t>
  </si>
  <si>
    <t>95</t>
  </si>
  <si>
    <t>484730002706.S3</t>
  </si>
  <si>
    <t>8-738-214-135 Ochranná mriežka 53-59  alebo ekvivalentný</t>
  </si>
  <si>
    <t>-1865972857</t>
  </si>
  <si>
    <t>96</t>
  </si>
  <si>
    <t>484730002706.S4</t>
  </si>
  <si>
    <t>8-738-214-141 Elektrický ohrev kondenzátu 53-59 alebo ekvivalentný</t>
  </si>
  <si>
    <t>1963234688</t>
  </si>
  <si>
    <t>97</t>
  </si>
  <si>
    <t>484730002706.S5</t>
  </si>
  <si>
    <t>nerezová vanička na odvod kondenzátu</t>
  </si>
  <si>
    <t>-1564295959</t>
  </si>
  <si>
    <t>98</t>
  </si>
  <si>
    <t>732462030.S1</t>
  </si>
  <si>
    <t>Montáž hydraulickej odbočky</t>
  </si>
  <si>
    <t>599231203</t>
  </si>
  <si>
    <t>99</t>
  </si>
  <si>
    <t>484730002706.S9</t>
  </si>
  <si>
    <t>SINUS Hydraulická odbočka 250/150 alebo ekvivalent kompaktná konštrukcia, DN100/PN6, 27.0 m³/h, 6 bar, 110 °C</t>
  </si>
  <si>
    <t>-761626463</t>
  </si>
  <si>
    <t>100</t>
  </si>
  <si>
    <t>484730002706.S91</t>
  </si>
  <si>
    <t>SINUS Izolácia pre hydraulické kompaktné odbočky 250/150 alebo ekvivalent 65 mm ČISTÁ-pena, Hliníkový hrubozrnný plášť</t>
  </si>
  <si>
    <t>-542864103</t>
  </si>
  <si>
    <t>101</t>
  </si>
  <si>
    <t>998732201.S</t>
  </si>
  <si>
    <t>Presun hmôt pre strojovne v objektoch výšky do 6 m</t>
  </si>
  <si>
    <t>1912666379</t>
  </si>
  <si>
    <t>733</t>
  </si>
  <si>
    <t>Ústredné kúrenie - rozvodné potrubie</t>
  </si>
  <si>
    <t>102</t>
  </si>
  <si>
    <t>733110806.S</t>
  </si>
  <si>
    <t>Demontáž potrubia z oceľových rúrok závitových nad 15 do DN 32,  -0,00320t vrátane armatúr a izolácie</t>
  </si>
  <si>
    <t>1012116095</t>
  </si>
  <si>
    <t>103</t>
  </si>
  <si>
    <t>733110808.S</t>
  </si>
  <si>
    <t>Demontáž potrubia z oceľových rúrok závitových nad 32 do DN 50,  -0,00532t vrátane armatúr a izolácie</t>
  </si>
  <si>
    <t>435666103</t>
  </si>
  <si>
    <t>104</t>
  </si>
  <si>
    <t>733111113.S</t>
  </si>
  <si>
    <t>Potrubie z rúrok závitových oceľových bezšvových bežných strednotlakových DN 15</t>
  </si>
  <si>
    <t>-1765196218</t>
  </si>
  <si>
    <t>105</t>
  </si>
  <si>
    <t>733111114.S</t>
  </si>
  <si>
    <t>Potrubie z rúrok závitových oceľových bezšvových bežných strednotlakových DN 20</t>
  </si>
  <si>
    <t>1812114694</t>
  </si>
  <si>
    <t>106</t>
  </si>
  <si>
    <t>733111115.S</t>
  </si>
  <si>
    <t>Potrubie z rúrok závitových oceľových bezšvových bežných strednotlakových DN 25</t>
  </si>
  <si>
    <t>1977343006</t>
  </si>
  <si>
    <t>107</t>
  </si>
  <si>
    <t>733111116.S</t>
  </si>
  <si>
    <t>Potrubie z rúrok závitových oceľových bezšvových bežných strednotlakových DN 32</t>
  </si>
  <si>
    <t>1334750630</t>
  </si>
  <si>
    <t>108</t>
  </si>
  <si>
    <t>733111117.S</t>
  </si>
  <si>
    <t>Potrubie z rúrok závitových oceľových bezšvových bežných strednotlakových DN 40</t>
  </si>
  <si>
    <t>1255250135</t>
  </si>
  <si>
    <t>109</t>
  </si>
  <si>
    <t>733120826.S</t>
  </si>
  <si>
    <t>Demontáž potrubia z oceľových rúrok hladkých nad 60,3 do D 89,  -0,00841t vrátane armatúr a izolácie</t>
  </si>
  <si>
    <t>1804280744</t>
  </si>
  <si>
    <t>110</t>
  </si>
  <si>
    <t>733120832.S</t>
  </si>
  <si>
    <t>Demontáž potrubia z oceľových rúrok hladkých nad 89 do D 133,  -0,01384t, vrátane armatúr a izolácie</t>
  </si>
  <si>
    <t>1710008828</t>
  </si>
  <si>
    <t>111</t>
  </si>
  <si>
    <t>733121118.S</t>
  </si>
  <si>
    <t xml:space="preserve">Potrubie z rúrok hladkých bezšvových nízkotlakových priemer 57/2,9 </t>
  </si>
  <si>
    <t>-504521900</t>
  </si>
  <si>
    <t>112</t>
  </si>
  <si>
    <t>733121122.S</t>
  </si>
  <si>
    <t>Potrubie z rúrok hladkých bezšvových nízkotlakových priemer 76/3,2</t>
  </si>
  <si>
    <t>300210526</t>
  </si>
  <si>
    <t>113</t>
  </si>
  <si>
    <t>733121125.S</t>
  </si>
  <si>
    <t>Potrubie z rúrok hladkých bezšvových nízkotlakových priemer 89/3,6</t>
  </si>
  <si>
    <t>567685657</t>
  </si>
  <si>
    <t>114</t>
  </si>
  <si>
    <t>733121128.S</t>
  </si>
  <si>
    <t>Potrubie z rúrok hladkých bezšvových nízkotlakových priemer 108/4,0</t>
  </si>
  <si>
    <t>1133666179</t>
  </si>
  <si>
    <t>115</t>
  </si>
  <si>
    <t>733121132.S</t>
  </si>
  <si>
    <t>Potrubie z rúrok hladkých bezšvových nízkotlakových priemer 133/4,5</t>
  </si>
  <si>
    <t>-1673969963</t>
  </si>
  <si>
    <t>116</t>
  </si>
  <si>
    <t>733166154.S</t>
  </si>
  <si>
    <t>Plasthliníkové potrubie v tyčiach pre vykurovanie spájané lisovaním d 20 mm</t>
  </si>
  <si>
    <t>515567392</t>
  </si>
  <si>
    <t>117</t>
  </si>
  <si>
    <t>733166158.S</t>
  </si>
  <si>
    <t>Plasthliníkové potrubie v tyčiach pre vykurovanie spájané lisovaním d 32 mm</t>
  </si>
  <si>
    <t>1642165895</t>
  </si>
  <si>
    <t>118</t>
  </si>
  <si>
    <t>733190107.S</t>
  </si>
  <si>
    <t>Tlaková skúška potrubia z oceľových rúrok závitových</t>
  </si>
  <si>
    <t>75378216</t>
  </si>
  <si>
    <t>119</t>
  </si>
  <si>
    <t>733190217.S</t>
  </si>
  <si>
    <t>Tlaková skúška potrubia z oceľových rúrok do priemeru 89/5</t>
  </si>
  <si>
    <t>-1280347018</t>
  </si>
  <si>
    <t>120</t>
  </si>
  <si>
    <t>733190232.S</t>
  </si>
  <si>
    <t>Tlaková skúška potrubia z oceľových rúrok nad 89/5 do priemeru 133/5,0</t>
  </si>
  <si>
    <t>-1338404182</t>
  </si>
  <si>
    <t>121</t>
  </si>
  <si>
    <t>733191301.S</t>
  </si>
  <si>
    <t>Tlaková skúška plastového potrubia do 32 mm</t>
  </si>
  <si>
    <t>-1731490338</t>
  </si>
  <si>
    <t>122</t>
  </si>
  <si>
    <t>998733201.S</t>
  </si>
  <si>
    <t>Presun hmôt pre rozvody potrubia v objektoch výšky do 6 m</t>
  </si>
  <si>
    <t>1434663043</t>
  </si>
  <si>
    <t>734</t>
  </si>
  <si>
    <t>Ústredné kúrenie - armatúry</t>
  </si>
  <si>
    <t>123</t>
  </si>
  <si>
    <t>734109215.S</t>
  </si>
  <si>
    <t>Montáž armatúry prírubovej s dvomi prírubami PN 1,6 DN 65</t>
  </si>
  <si>
    <t>-375113758</t>
  </si>
  <si>
    <t>124</t>
  </si>
  <si>
    <t>422010001100.S</t>
  </si>
  <si>
    <t>Prírubový filter na vodu DN 65, dĺ. 290 mm, telo a viečko liatina, sitko oceľ, EPDM</t>
  </si>
  <si>
    <t>303581403</t>
  </si>
  <si>
    <t>125</t>
  </si>
  <si>
    <t>734109216.S</t>
  </si>
  <si>
    <t>Montáž armatúry prírubovej s dvomi prírubami PN 1,6 DN 80</t>
  </si>
  <si>
    <t>-1954399116</t>
  </si>
  <si>
    <t>126</t>
  </si>
  <si>
    <t>422010001200.S</t>
  </si>
  <si>
    <t>Prírubový filter na vodu DN 80, dĺ. 310 mm, telo a viečko liatina, sitko oceľ, EPDM</t>
  </si>
  <si>
    <t>-242356317</t>
  </si>
  <si>
    <t>127</t>
  </si>
  <si>
    <t>422710001300.S</t>
  </si>
  <si>
    <t>Potrubný oddeľovač Honeywell BA295S-1LFA, riz. trieda 4, MOSADZ, DN 25 alebo ekvivalent Potrubný oddeľovač z mosadze chrániaci rozvody pitnej vody pred kontamináciou do rizikovej triedy 4 v súlade s STN EN1717.</t>
  </si>
  <si>
    <t>959677923</t>
  </si>
  <si>
    <t>128</t>
  </si>
  <si>
    <t>422710001300.S1</t>
  </si>
  <si>
    <t>Reflex Separátor kalov, navarovací exdirt D 88.9 šedý alebo ekvivalentný</t>
  </si>
  <si>
    <t>-1348004858</t>
  </si>
  <si>
    <t>129</t>
  </si>
  <si>
    <t>422710001300.S2</t>
  </si>
  <si>
    <t>9258350 Magnetická vložka pre separátor kalov D 80-100 (88.9-114.3) alebo ekvivalentný</t>
  </si>
  <si>
    <t>1824358839</t>
  </si>
  <si>
    <t>130</t>
  </si>
  <si>
    <t>422710001300.S3</t>
  </si>
  <si>
    <t>9254841 Reflex Separátor izolácia 'exiso' 80 - 114,3 alebo ekvivalentný</t>
  </si>
  <si>
    <t>-150746442</t>
  </si>
  <si>
    <t>131</t>
  </si>
  <si>
    <t>551810002100.S</t>
  </si>
  <si>
    <t>Pryžový kompenzátor prírubový DN 80, dĺžka 116 mm, pre rozvody vody a kúrenia pozinkovaného potrubia, PN 16, EPDM</t>
  </si>
  <si>
    <t>-810532374</t>
  </si>
  <si>
    <t>132</t>
  </si>
  <si>
    <t>734109217.S</t>
  </si>
  <si>
    <t>Montáž armatúry prírubovej s dvomi prírubami PN 1,6 DN 100</t>
  </si>
  <si>
    <t>6978335</t>
  </si>
  <si>
    <t>133</t>
  </si>
  <si>
    <t>551210005200.S</t>
  </si>
  <si>
    <t>Ventil regulačný prírubový STAF*-100</t>
  </si>
  <si>
    <t>-2015399208</t>
  </si>
  <si>
    <t>134</t>
  </si>
  <si>
    <t>734192020.S</t>
  </si>
  <si>
    <t>Montáž medziprírubovej uzatváracej klapky DN 65</t>
  </si>
  <si>
    <t>303033395</t>
  </si>
  <si>
    <t>135</t>
  </si>
  <si>
    <t>422810002300.S</t>
  </si>
  <si>
    <t>Medziprírubová klapka uzatváracia pre vodu DN 65, dĺ. 46 mm, liatina, EPDM, FKM</t>
  </si>
  <si>
    <t>-2072694466</t>
  </si>
  <si>
    <t>136</t>
  </si>
  <si>
    <t>734192025.S</t>
  </si>
  <si>
    <t>Montáž medziprírubovej uzatváracej klapky DN 80</t>
  </si>
  <si>
    <t>1560501972</t>
  </si>
  <si>
    <t>137</t>
  </si>
  <si>
    <t>422810002400.S</t>
  </si>
  <si>
    <t>Medziprírubová klapka uzatváracia pre vodu DN 80, dĺ. 46 mm, liatina, EPDM, FKM</t>
  </si>
  <si>
    <t>-1945586137</t>
  </si>
  <si>
    <t>138</t>
  </si>
  <si>
    <t>734192030.S</t>
  </si>
  <si>
    <t>Montáž medziprírubovej uzatváracej klapky DN 100</t>
  </si>
  <si>
    <t>-531198052</t>
  </si>
  <si>
    <t>139</t>
  </si>
  <si>
    <t>422810002500.S</t>
  </si>
  <si>
    <t>Medziprírubová klapka uzatváracia pre vodu DN 100, dĺ. 52 mm, liatina, EPDM, FKM</t>
  </si>
  <si>
    <t>-262134305</t>
  </si>
  <si>
    <t>140</t>
  </si>
  <si>
    <t>734192035.S</t>
  </si>
  <si>
    <t>Montáž medziprírubovej uzatváracej klapky DN 125</t>
  </si>
  <si>
    <t>273243144</t>
  </si>
  <si>
    <t>141</t>
  </si>
  <si>
    <t>422810002600.S</t>
  </si>
  <si>
    <t>Medziprírubová klapka uzatváracia pre vodu DN 125, dĺ. 56 mm, liatina, EPDM, FKM</t>
  </si>
  <si>
    <t>-855853680</t>
  </si>
  <si>
    <t>142</t>
  </si>
  <si>
    <t>734192105.S</t>
  </si>
  <si>
    <t>Montáž spätnej klapky prírubovej DN 65</t>
  </si>
  <si>
    <t>-855837239</t>
  </si>
  <si>
    <t>143</t>
  </si>
  <si>
    <t>422820003800.S</t>
  </si>
  <si>
    <t>Klapka prírubová spätná DN 65, dĺ. 240 mm, liatina, EPDM, na vodu do 100°C</t>
  </si>
  <si>
    <t>201727677</t>
  </si>
  <si>
    <t>144</t>
  </si>
  <si>
    <t>734192110.S</t>
  </si>
  <si>
    <t>Montáž spätnej klapky prírubovej DN 80</t>
  </si>
  <si>
    <t>-1146683386</t>
  </si>
  <si>
    <t>145</t>
  </si>
  <si>
    <t>422820002300.S</t>
  </si>
  <si>
    <t>Klapka prírubová spätná DN 80, dĺ. 140 mm, nerez oceľ, NBR</t>
  </si>
  <si>
    <t>1662272687</t>
  </si>
  <si>
    <t>146</t>
  </si>
  <si>
    <t>734209101.S</t>
  </si>
  <si>
    <t>Montáž závitovej armatúry s 1 závitom do G 1/2</t>
  </si>
  <si>
    <t>1862644415</t>
  </si>
  <si>
    <t>147</t>
  </si>
  <si>
    <t>551110011200.S</t>
  </si>
  <si>
    <t>Guľový uzáver vypúšťací s páčkou, 1/2" M, mosadz</t>
  </si>
  <si>
    <t>407581033</t>
  </si>
  <si>
    <t>148</t>
  </si>
  <si>
    <t>734209112.S</t>
  </si>
  <si>
    <t>Montáž závitovej armatúry s 2 závitmi do G 1/2</t>
  </si>
  <si>
    <t>1322982321</t>
  </si>
  <si>
    <t>149</t>
  </si>
  <si>
    <t>551110009500</t>
  </si>
  <si>
    <t>EV015R2+BAC alebo ekvivalentný, tlakovo nezávislý regulačný dvojcestný ventil s meraním prietoku a reguláciou, vrátane T-kusu s jímkou, snímač teploty, potrubný konektor</t>
  </si>
  <si>
    <t>1042208540</t>
  </si>
  <si>
    <t>150</t>
  </si>
  <si>
    <t>734209114.S</t>
  </si>
  <si>
    <t>Montáž závitovej armatúry s 2 závitmi G 3/4</t>
  </si>
  <si>
    <t>1434033008</t>
  </si>
  <si>
    <t>151</t>
  </si>
  <si>
    <t>551110009600.S</t>
  </si>
  <si>
    <t>EV020R2+BACalebo ekvivalentný, tlakovo nezávislý regulačný dvojcestný ventil s meraním prietoku a reguláciou, vrátane T-kusu s jímkou, snímač teploty, potrubný konektor</t>
  </si>
  <si>
    <t>683392308</t>
  </si>
  <si>
    <t>152</t>
  </si>
  <si>
    <t>734209115.S</t>
  </si>
  <si>
    <t>Montáž závitovej armatúry s 2 závitmi G 1</t>
  </si>
  <si>
    <t>752704116</t>
  </si>
  <si>
    <t>153</t>
  </si>
  <si>
    <t>551210009200</t>
  </si>
  <si>
    <t>EV025R2+BAC alebo ekvivalentný, tlakovo nezávislý regulačný dvojcestný ventil s meraním prietoku a reguláciou, vrátane T-kusu s jímkou, snímač teploty, potrubný konektor</t>
  </si>
  <si>
    <t>-1001459648</t>
  </si>
  <si>
    <t>154</t>
  </si>
  <si>
    <t>734209116.S</t>
  </si>
  <si>
    <t>Montáž závitovej armatúry s 2 závitmi G 5/4</t>
  </si>
  <si>
    <t>123787016</t>
  </si>
  <si>
    <t>155</t>
  </si>
  <si>
    <t>551210009300.S</t>
  </si>
  <si>
    <t>EV032R2+BAC alebo ekvivalentný, tlakovo nezávislý regulačný dvojcestný ventil s meraním prietoku a reguláciou, vrátane T-kusu s jímkou, snímač teploty, potrubný konektor</t>
  </si>
  <si>
    <t>-19883078</t>
  </si>
  <si>
    <t>156</t>
  </si>
  <si>
    <t>734209118.S</t>
  </si>
  <si>
    <t>Montáž závitovej armatúry s 2 závitmi G 2</t>
  </si>
  <si>
    <t>1258458551</t>
  </si>
  <si>
    <t>157</t>
  </si>
  <si>
    <t>551210013600.S</t>
  </si>
  <si>
    <t>EV050R2+BAC alebo ekvivalentný, tlakovo nezávislý regulačný dvojcestný ventil s meraním prietoku a reguláciou, vrátane T-kusu s jímkou, snímač teploty, potrubný konektor</t>
  </si>
  <si>
    <t>-772179706</t>
  </si>
  <si>
    <t>158</t>
  </si>
  <si>
    <t>734213240.S</t>
  </si>
  <si>
    <t>Montáž ventilu odvzdušňovacieho závitového automatického G 3/8</t>
  </si>
  <si>
    <t>325605680</t>
  </si>
  <si>
    <t>159</t>
  </si>
  <si>
    <t>551210009100.S</t>
  </si>
  <si>
    <t>Ventil odvzdušňovací automatický 3/8”</t>
  </si>
  <si>
    <t>277639058</t>
  </si>
  <si>
    <t>160</t>
  </si>
  <si>
    <t>734224006.S</t>
  </si>
  <si>
    <t>Montáž guľového kohúta závitového G 1/2</t>
  </si>
  <si>
    <t>666646310</t>
  </si>
  <si>
    <t>161</t>
  </si>
  <si>
    <t>551210044600.S</t>
  </si>
  <si>
    <t>Guľový ventil 1/2”, páčka chróm</t>
  </si>
  <si>
    <t>-1382940418</t>
  </si>
  <si>
    <t>162</t>
  </si>
  <si>
    <t>734224009.S</t>
  </si>
  <si>
    <t>Montáž guľového kohúta závitového G 3/4</t>
  </si>
  <si>
    <t>-950014953</t>
  </si>
  <si>
    <t>163</t>
  </si>
  <si>
    <t>551210044700.S</t>
  </si>
  <si>
    <t>Guľový ventil 3/4”, páčka chróm</t>
  </si>
  <si>
    <t>831811629</t>
  </si>
  <si>
    <t>164</t>
  </si>
  <si>
    <t>551210044700.S1</t>
  </si>
  <si>
    <t>Reflex guľový kohút MK 3/4" alebo ekvivalentný</t>
  </si>
  <si>
    <t>1433962349</t>
  </si>
  <si>
    <t>165</t>
  </si>
  <si>
    <t>734224012.S</t>
  </si>
  <si>
    <t>Montáž guľového kohúta závitového G 1</t>
  </si>
  <si>
    <t>-1199789911</t>
  </si>
  <si>
    <t>166</t>
  </si>
  <si>
    <t>551210044800.S</t>
  </si>
  <si>
    <t>Guľový ventil 1”, páčka chróm</t>
  </si>
  <si>
    <t>-1346346524</t>
  </si>
  <si>
    <t>167</t>
  </si>
  <si>
    <t>551210044800.S1</t>
  </si>
  <si>
    <t>Reflex guľový kohút MK 1" alebo ekvivalentný</t>
  </si>
  <si>
    <t>312475293</t>
  </si>
  <si>
    <t>168</t>
  </si>
  <si>
    <t>734224015.S</t>
  </si>
  <si>
    <t>Montáž guľového kohúta závitového G 5/4</t>
  </si>
  <si>
    <t>-1213228737</t>
  </si>
  <si>
    <t>169</t>
  </si>
  <si>
    <t>551210044900.S</t>
  </si>
  <si>
    <t>Guľový ventil 1 1/4”, páčka chróm</t>
  </si>
  <si>
    <t>-1514812044</t>
  </si>
  <si>
    <t>170</t>
  </si>
  <si>
    <t>734224018.S</t>
  </si>
  <si>
    <t>Montáž guľového kohúta závitového G 6/4</t>
  </si>
  <si>
    <t>1848839960</t>
  </si>
  <si>
    <t>171</t>
  </si>
  <si>
    <t>551210045000.S</t>
  </si>
  <si>
    <t>Guľový ventil 1 1/2”, páčka chróm</t>
  </si>
  <si>
    <t>1909202811</t>
  </si>
  <si>
    <t>172</t>
  </si>
  <si>
    <t>734240010.S</t>
  </si>
  <si>
    <t>Montáž spätnej klapky závitovej G 1</t>
  </si>
  <si>
    <t>1662181682</t>
  </si>
  <si>
    <t>173</t>
  </si>
  <si>
    <t>551190001000.S</t>
  </si>
  <si>
    <t>Spätná klapka vodorovná závitová 1", PN 10, pre vodu, mosadz</t>
  </si>
  <si>
    <t>-201855917</t>
  </si>
  <si>
    <t>174</t>
  </si>
  <si>
    <t>734240015.S</t>
  </si>
  <si>
    <t>Montáž spätnej klapky závitovej G 5/4</t>
  </si>
  <si>
    <t>942745977</t>
  </si>
  <si>
    <t>175</t>
  </si>
  <si>
    <t>551190001100.S</t>
  </si>
  <si>
    <t>Spätná klapka vodorovná závitová 5/4", PN 10, pre vodu, mosadz</t>
  </si>
  <si>
    <t>-787793832</t>
  </si>
  <si>
    <t>176</t>
  </si>
  <si>
    <t>734240020.S</t>
  </si>
  <si>
    <t>Montáž spätnej klapky závitovej G 6/4</t>
  </si>
  <si>
    <t>680194319</t>
  </si>
  <si>
    <t>177</t>
  </si>
  <si>
    <t>551190001200.S</t>
  </si>
  <si>
    <t>Spätná klapka vodorovná závitová 6/4", PN 10, pre vodu, mosadz</t>
  </si>
  <si>
    <t>154566750</t>
  </si>
  <si>
    <t>178</t>
  </si>
  <si>
    <t>734252120.S</t>
  </si>
  <si>
    <t>Montáž ventilu poistného  G 3/4</t>
  </si>
  <si>
    <t>239955321</t>
  </si>
  <si>
    <t>179</t>
  </si>
  <si>
    <t>551210023500.S</t>
  </si>
  <si>
    <t>Poistný ventil 27190 - Prescor IC 3/4 (22 mm compression) alebo ekvivalent</t>
  </si>
  <si>
    <t>-298372003</t>
  </si>
  <si>
    <t>180</t>
  </si>
  <si>
    <t>551210023500.S1</t>
  </si>
  <si>
    <t>POISTNÝ VENTIL Prescor 3/4" x 3/4" (FLAMCO 27025), PN 16 - OTV. PRETLAK 3,0 bar alebo ekvivalentný, vrátane nálievky 3/4"</t>
  </si>
  <si>
    <t>1990999882</t>
  </si>
  <si>
    <t>181</t>
  </si>
  <si>
    <t>734252130.S</t>
  </si>
  <si>
    <t>Montáž ventilu poistného rohového G 1</t>
  </si>
  <si>
    <t>1875831075</t>
  </si>
  <si>
    <t>182</t>
  </si>
  <si>
    <t>551210024200.S</t>
  </si>
  <si>
    <t>POISTNÝ VENTIL Prescor   1" x 5/4" (FLAMCO 27048), PN 16 - OTV. PRETLAK 3,0 bar alebo ekvivalentný, vrátane nálievky 5/4"</t>
  </si>
  <si>
    <t>-1385828459</t>
  </si>
  <si>
    <t>183</t>
  </si>
  <si>
    <t>734252140.S</t>
  </si>
  <si>
    <t>Montáž ventilu poistného rohového G 5/4</t>
  </si>
  <si>
    <t>83763875</t>
  </si>
  <si>
    <t>184</t>
  </si>
  <si>
    <t>551210024300.S</t>
  </si>
  <si>
    <t>POISTNÝ VENTIL Prescor 5/4" x 6/4" (FLAMCO 27056), PN 16 - OTV. PRETLAK 3,0 bar alebo ekvivalentný, vrátane nálievky 6/4"</t>
  </si>
  <si>
    <t>-752872059</t>
  </si>
  <si>
    <t>185</t>
  </si>
  <si>
    <t>734291360.S</t>
  </si>
  <si>
    <t>Montáž filtra závitového G 1 1/2</t>
  </si>
  <si>
    <t>1780513324</t>
  </si>
  <si>
    <t>186</t>
  </si>
  <si>
    <t>422010003300.S</t>
  </si>
  <si>
    <t>Filter závitový na vodu 6/4", FF, PN 20, mosadz</t>
  </si>
  <si>
    <t>-1511985606</t>
  </si>
  <si>
    <t>187</t>
  </si>
  <si>
    <t>734411111.S</t>
  </si>
  <si>
    <t>Teplomer s pevnou stopkou a nádržkou,dĺžka stopky 60mm, rozsah do 100 °C</t>
  </si>
  <si>
    <t>-833626393</t>
  </si>
  <si>
    <t>188</t>
  </si>
  <si>
    <t>734424120.S</t>
  </si>
  <si>
    <t>Montáž tlakomera - manometra axiálneho priemer 63 mm</t>
  </si>
  <si>
    <t>-2106992722</t>
  </si>
  <si>
    <t>189</t>
  </si>
  <si>
    <t>388430004400.S</t>
  </si>
  <si>
    <t>Tlakomer deformačný, rozsah 0-10 bar vrátane trojcestného ventilu</t>
  </si>
  <si>
    <t>-843894736</t>
  </si>
  <si>
    <t>190</t>
  </si>
  <si>
    <t>388430004400.S1</t>
  </si>
  <si>
    <t>Tlakomer deformačný, rozsah 0-600 kPa vrátane trojcestného ventilu</t>
  </si>
  <si>
    <t>-1137883528</t>
  </si>
  <si>
    <t>735</t>
  </si>
  <si>
    <t>Ústredné kúrenie - vykurovacie telesá</t>
  </si>
  <si>
    <t>191</t>
  </si>
  <si>
    <t>735151822.S</t>
  </si>
  <si>
    <t xml:space="preserve">Demontáž a spätná montáž vykurovacieho telesa panelového dvojradového </t>
  </si>
  <si>
    <t>-986017033</t>
  </si>
  <si>
    <t>767</t>
  </si>
  <si>
    <t>Konštrukcie doplnkové kovové</t>
  </si>
  <si>
    <t>192</t>
  </si>
  <si>
    <t>767995101.S</t>
  </si>
  <si>
    <t>Montážny materiál, uloženie potrubia,  pohyblivé uloženia potrubí, pomocné OK, spojovací materiál a pod.</t>
  </si>
  <si>
    <t>-95644641</t>
  </si>
  <si>
    <t>193</t>
  </si>
  <si>
    <t>767995101.S1</t>
  </si>
  <si>
    <t>Uchytenie potrubí - zavesenie potrubí, konzoly pre potrubie vedené v exteriéri,  konzoly pre potrubia, pomocné konštrukcie a pod.</t>
  </si>
  <si>
    <t>-1667262186</t>
  </si>
  <si>
    <t>194</t>
  </si>
  <si>
    <t>767995101.S2</t>
  </si>
  <si>
    <t>Montážny materiál - závesný, spojovací, tesniaci a pomocné OK</t>
  </si>
  <si>
    <t>1181834885</t>
  </si>
  <si>
    <t>783</t>
  </si>
  <si>
    <t>Nátery</t>
  </si>
  <si>
    <t>195</t>
  </si>
  <si>
    <t>783424140.S</t>
  </si>
  <si>
    <t>Nátery kov.potr.a armatúr syntetické potrubie do DN 50 mm dvojnás. so základným náterom - 105µm</t>
  </si>
  <si>
    <t>154661442</t>
  </si>
  <si>
    <t>196</t>
  </si>
  <si>
    <t>191588437</t>
  </si>
  <si>
    <t>Práce a dodávky M</t>
  </si>
  <si>
    <t>36-M</t>
  </si>
  <si>
    <t>Montáž prevádzkových, meracích a regulačných zariadení</t>
  </si>
  <si>
    <t>197</t>
  </si>
  <si>
    <t>360410046.S</t>
  </si>
  <si>
    <t>Samoregulačné vyhrievacie káble DEVIiceguard 18 alebo ekvivalent, 18W/m pri +10°C vrátane príslušenstva</t>
  </si>
  <si>
    <t>1938629866</t>
  </si>
  <si>
    <t>HZS</t>
  </si>
  <si>
    <t>Hodinové zúčtovacie sadzby</t>
  </si>
  <si>
    <t>198</t>
  </si>
  <si>
    <t>HZS000111.S</t>
  </si>
  <si>
    <t>Vyhotovenie stavebných otvorov pre 2x potrubie DN125 s IZ</t>
  </si>
  <si>
    <t>512</t>
  </si>
  <si>
    <t>-918832295</t>
  </si>
  <si>
    <t>199</t>
  </si>
  <si>
    <t>HZS000111.S1</t>
  </si>
  <si>
    <t>Utesnenie stavebných otvorov po montáži UK</t>
  </si>
  <si>
    <t>sada</t>
  </si>
  <si>
    <t>12987843</t>
  </si>
  <si>
    <t>200</t>
  </si>
  <si>
    <t>HZS000111.S10</t>
  </si>
  <si>
    <t>Úradná skúška pre tlakové zariadenia skupiny A,b</t>
  </si>
  <si>
    <t>-1891947416</t>
  </si>
  <si>
    <t>201</t>
  </si>
  <si>
    <t>HZS000111.S11</t>
  </si>
  <si>
    <t>Vyhotovenie východiskovej revíznej správy pre 3ks tepelných čerpadiel skupiny B,i</t>
  </si>
  <si>
    <t>2119106062</t>
  </si>
  <si>
    <t>202</t>
  </si>
  <si>
    <t>HZS000111.S12</t>
  </si>
  <si>
    <t>Revízie</t>
  </si>
  <si>
    <t>799092196</t>
  </si>
  <si>
    <t>203</t>
  </si>
  <si>
    <t>HZS000111.S2</t>
  </si>
  <si>
    <t>Dopravné náklady</t>
  </si>
  <si>
    <t>-1303037326</t>
  </si>
  <si>
    <t>204</t>
  </si>
  <si>
    <t>HZS000111.S3</t>
  </si>
  <si>
    <t>Lešenie</t>
  </si>
  <si>
    <t>-1530039933</t>
  </si>
  <si>
    <t>205</t>
  </si>
  <si>
    <t>HZS000111.S4</t>
  </si>
  <si>
    <t>Zdvíhacie zariadenie-žeriav, vyloženie tepelných čerpadiel a akumulačných nádob</t>
  </si>
  <si>
    <t>2107557272</t>
  </si>
  <si>
    <t>206</t>
  </si>
  <si>
    <t>HZS000111.S5</t>
  </si>
  <si>
    <t>Kompletačné práce</t>
  </si>
  <si>
    <t>-1301245062</t>
  </si>
  <si>
    <t>207</t>
  </si>
  <si>
    <t>HZS000111.S6</t>
  </si>
  <si>
    <t>Spustenie zariadenia do prevádzky</t>
  </si>
  <si>
    <t>-1882105531</t>
  </si>
  <si>
    <t>208</t>
  </si>
  <si>
    <t>HZS000111.S7</t>
  </si>
  <si>
    <t xml:space="preserve">Zoznámenie obsluhy s funkciou zariadenia a zacvičenie personálu v používaní a údržbe </t>
  </si>
  <si>
    <t>956653335</t>
  </si>
  <si>
    <t>209</t>
  </si>
  <si>
    <t>HZS000111.S8</t>
  </si>
  <si>
    <t xml:space="preserve">Zaregulovanie, skúšobná prevádzka a odovzdanie  zariadenia, vrátane všetkych protokolov o zaregulovaní a skúšobnej prevádzke, prehlásení o zhode, projekte skutočného vyhotovenia  a ostatnej dokumentácie </t>
  </si>
  <si>
    <t>-1255487227</t>
  </si>
  <si>
    <t>210</t>
  </si>
  <si>
    <t>HZS000111.S9</t>
  </si>
  <si>
    <t>Preplach potrubia</t>
  </si>
  <si>
    <t>-1007624408</t>
  </si>
  <si>
    <t>211</t>
  </si>
  <si>
    <t>HZS000111.S91</t>
  </si>
  <si>
    <t>Zreciklovanie materiálu a uskladnenie odpadu na skládku</t>
  </si>
  <si>
    <t>992379911</t>
  </si>
  <si>
    <t>212</t>
  </si>
  <si>
    <t>HZS000111.S92</t>
  </si>
  <si>
    <t>Strieška nad čerpdlo č.1 ako ochrana pred poveternostnými vplyvmi</t>
  </si>
  <si>
    <t>278156334</t>
  </si>
  <si>
    <t>02 - Spevnené plochy, základy, oplotenie</t>
  </si>
  <si>
    <t>HSV - Práce a dodávky HSV</t>
  </si>
  <si>
    <t xml:space="preserve">    1 - Zemné práce</t>
  </si>
  <si>
    <t xml:space="preserve">    4 - Vodorovné konštrukcie</t>
  </si>
  <si>
    <t xml:space="preserve">    5 - Komunikácie</t>
  </si>
  <si>
    <t xml:space="preserve">    9 - Ostatné konštrukcie a práce-búranie</t>
  </si>
  <si>
    <t>HSV</t>
  </si>
  <si>
    <t>Práce a dodávky HSV</t>
  </si>
  <si>
    <t>Zemné práce</t>
  </si>
  <si>
    <t>111101101.S</t>
  </si>
  <si>
    <t>-2129434072</t>
  </si>
  <si>
    <t>132101101.S</t>
  </si>
  <si>
    <t>Výkop ryhy do šírky 600 mm v horn.1a2 do 100 m3, materiál odviesť na skládku vzdialenú 26km</t>
  </si>
  <si>
    <t>-1846036217</t>
  </si>
  <si>
    <t>132101101.S1</t>
  </si>
  <si>
    <t>Výkop plošný hr. 0,11m, materiál odviesť na skládku vzdialenú 26km</t>
  </si>
  <si>
    <t>722720854</t>
  </si>
  <si>
    <t>132101101.S11</t>
  </si>
  <si>
    <t>Výkop jamy priemeru 150mm a hĺbky 700mm (20x), materiál odviesť na skládku vzdialenú 26km</t>
  </si>
  <si>
    <t>-568345733</t>
  </si>
  <si>
    <t>171101101.S</t>
  </si>
  <si>
    <t>-253975974</t>
  </si>
  <si>
    <t>171151101.S</t>
  </si>
  <si>
    <t>-433821513</t>
  </si>
  <si>
    <t>174101001.S</t>
  </si>
  <si>
    <t>Zásyp sypaninou so zhutnením jám, šachiet, rýh, zárezov alebo okolo objektov do 100 m3</t>
  </si>
  <si>
    <t>-1781942658</t>
  </si>
  <si>
    <t>583310003400.S</t>
  </si>
  <si>
    <t>t</t>
  </si>
  <si>
    <t>-1888232557</t>
  </si>
  <si>
    <t>174201101.S</t>
  </si>
  <si>
    <t>Zásyp sypaninou bez zhutnenia jám, šachiet, rýh, zárezov alebo okolo objektov do 100 m3</t>
  </si>
  <si>
    <t>103581954</t>
  </si>
  <si>
    <t>Vodorovné konštrukcie</t>
  </si>
  <si>
    <t>452361111.S</t>
  </si>
  <si>
    <t>Výstuž do základov KY14, 6000x2400mm, (4ks)</t>
  </si>
  <si>
    <t>-1783885978</t>
  </si>
  <si>
    <t>452368113.S</t>
  </si>
  <si>
    <t>Výstuž B 500B do základov ø8,ø12</t>
  </si>
  <si>
    <t>-232836608</t>
  </si>
  <si>
    <t>Komunikácie</t>
  </si>
  <si>
    <t>566902162.S</t>
  </si>
  <si>
    <t>BETÓN STN EN 206-1 C20/25-XC2(SK)-Cl 0,4-Dmax 16-S3</t>
  </si>
  <si>
    <t>1941581835</t>
  </si>
  <si>
    <t>583410004400.S</t>
  </si>
  <si>
    <t>Štrkodrva frakcia 0-63 mm</t>
  </si>
  <si>
    <t>-749804294</t>
  </si>
  <si>
    <t>566902262.S</t>
  </si>
  <si>
    <t>2145809761</t>
  </si>
  <si>
    <t>1198705107</t>
  </si>
  <si>
    <t>566902262.S1</t>
  </si>
  <si>
    <t>Bet.základ(pätka) C16/20 150mm a hĺbky 700mm</t>
  </si>
  <si>
    <t>1009836570</t>
  </si>
  <si>
    <t>583410004400.S1</t>
  </si>
  <si>
    <t>Štrkové lôžko fr.16-32, hr.0,1m</t>
  </si>
  <si>
    <t>-1247246968</t>
  </si>
  <si>
    <t>Ostatné konštrukcie a práce-búranie</t>
  </si>
  <si>
    <t>979054441.S</t>
  </si>
  <si>
    <t>Exteriérová farba na betónový obrubník - žltá</t>
  </si>
  <si>
    <t>1570427612</t>
  </si>
  <si>
    <t>979054441.S1</t>
  </si>
  <si>
    <t>Okrúhly stĺpik poplastovaný, zelený, výšky 2,3m ∅48mm</t>
  </si>
  <si>
    <t>1773572267</t>
  </si>
  <si>
    <t>979054441.S2</t>
  </si>
  <si>
    <t>Klobúčik na stľpik ∅48mm, zelený</t>
  </si>
  <si>
    <t>-602180464</t>
  </si>
  <si>
    <t>979054441.S3</t>
  </si>
  <si>
    <t>Okrúhla vzpera  poplastovaná, zelená, dĺžky 2,3m ∅38mm</t>
  </si>
  <si>
    <t>-1225163552</t>
  </si>
  <si>
    <t>979054441.S4</t>
  </si>
  <si>
    <t>Napínacie drôty poplastované, zelené, v 3 úrovniach</t>
  </si>
  <si>
    <t>bm</t>
  </si>
  <si>
    <t>-1714574586</t>
  </si>
  <si>
    <t>979054441.S5</t>
  </si>
  <si>
    <t>Štvorhranné pletivo poplastované zelené výšky 1,6m, oká  50x50mm</t>
  </si>
  <si>
    <t>-720450253</t>
  </si>
  <si>
    <t>979054441.S6</t>
  </si>
  <si>
    <t>Jednokrídlová bránka výšky 1450mm, šírky 1020mm, poplastované zelené</t>
  </si>
  <si>
    <t>-1053180122</t>
  </si>
  <si>
    <t>979054441.S7</t>
  </si>
  <si>
    <t>Príslušenstvo k montáži pletiva</t>
  </si>
  <si>
    <t>-1289491286</t>
  </si>
  <si>
    <t>979054441.S8</t>
  </si>
  <si>
    <t>Výspravky, omietky</t>
  </si>
  <si>
    <t>1263033449</t>
  </si>
  <si>
    <t>979054441.S9</t>
  </si>
  <si>
    <t>Vymaľovanie stien a stropu s bielou interiérovou farbou</t>
  </si>
  <si>
    <t>-1914718240</t>
  </si>
  <si>
    <t>979054441.S10</t>
  </si>
  <si>
    <t>Čistenie interieru pred montážou a po montáži</t>
  </si>
  <si>
    <t>-1124065437</t>
  </si>
  <si>
    <t>Poznámky upozornenia:</t>
  </si>
  <si>
    <t>Výkaz výmer je spracovaný na základe projektovej dokumentácie DRS.</t>
  </si>
  <si>
    <t>V prípade nejasností, nepresností alebo podozrenia z chyby pri spracovaní výkazu výmer, je potrebné bezodkladne kontaktovať projektanta stavby!</t>
  </si>
  <si>
    <t>Jednotlivé položky je potrebné uvažovať vrátane práce, materiálu, nakladania a vykladania a pod. Uvádza sa aj predpokladaná vzdialenosti pre dopravu materiálu.</t>
  </si>
  <si>
    <t>Pri naceňovaní stavby je potrebné okrem výkazu výmer, použiť aj grafické prílohy stavby (výkresy) ako aj textovú ćasť stavby (Technická správa)!</t>
  </si>
  <si>
    <t>Výkaz neobsahuje projekt nadradenej MaR, projekt MaR je samostatnou časťou projektovej dokumentácie.</t>
  </si>
  <si>
    <r>
      <t xml:space="preserve">V prípade nejasností, nepresností alebo podozrenia z chyby pri spracovaní výkazu výmer, je potrebné bezodkladne </t>
    </r>
    <r>
      <rPr>
        <b/>
        <sz val="9"/>
        <rFont val="Arial"/>
        <family val="2"/>
        <charset val="238"/>
      </rPr>
      <t>kontaktovať projektanta stavby!</t>
    </r>
  </si>
  <si>
    <r>
      <rPr>
        <b/>
        <sz val="9"/>
        <rFont val="Arial"/>
        <family val="2"/>
        <charset val="238"/>
      </rPr>
      <t>Jednotlivé položky je potrebné uvažovať vrátane</t>
    </r>
    <r>
      <rPr>
        <sz val="9"/>
        <rFont val="Arial"/>
        <family val="2"/>
        <charset val="238"/>
      </rPr>
      <t xml:space="preserve"> práce, materiálu, nakladania a vykladania a pod. Uvádza sa aj predpokladaná vzdialenosti pre dopravu materiálu.</t>
    </r>
  </si>
  <si>
    <r>
      <rPr>
        <b/>
        <sz val="9"/>
        <rFont val="Arial"/>
        <family val="2"/>
        <charset val="238"/>
      </rPr>
      <t xml:space="preserve">Pri naceňovaní stavby </t>
    </r>
    <r>
      <rPr>
        <sz val="9"/>
        <rFont val="Arial"/>
        <family val="2"/>
        <charset val="238"/>
      </rPr>
      <t xml:space="preserve">je potrebné okrem výkazu výmer, použiť aj </t>
    </r>
    <r>
      <rPr>
        <b/>
        <sz val="9"/>
        <rFont val="Arial"/>
        <family val="2"/>
        <charset val="238"/>
      </rPr>
      <t xml:space="preserve">grafické prílohy </t>
    </r>
    <r>
      <rPr>
        <sz val="9"/>
        <rFont val="Arial"/>
        <family val="2"/>
        <charset val="238"/>
      </rPr>
      <t>stavby (výkresy) ako aj</t>
    </r>
    <r>
      <rPr>
        <b/>
        <sz val="9"/>
        <rFont val="Arial"/>
        <family val="2"/>
        <charset val="238"/>
      </rPr>
      <t xml:space="preserve"> textovú ćasť </t>
    </r>
    <r>
      <rPr>
        <sz val="9"/>
        <rFont val="Arial"/>
        <family val="2"/>
        <charset val="238"/>
      </rPr>
      <t>stavby (Technická správa)!</t>
    </r>
  </si>
  <si>
    <t>"Plynová kotolňa Staré Grunty 55, Bratislava" - modernizácia</t>
  </si>
  <si>
    <t>Logatherm WLW276 59  alebo ekvivalentný
Reverzibilné monoblokové tepelné čerpadlo vzduch/voda určené na
vykurovanie a chladienie, možnosť prevádzky: monoenergetická, bivalentná
alebo bivalent-regeneratívna s možnosťou prevádzky podľa rôznej tarify
za elektrickú energiu. Riadenie troch vykurovacích okruhov, cudzieho
zdroja tepla a ohrev TUV. Vonkajšia inštalácia, jednotka s dvomi
kompresormi. Regulátor HMI je súčasťou dodávky, montáž na stenu v
interiéri. Hlukovo optimalizované zariadenie.
Vysoké výkonové čísla COP vďaka výkonným kompresorom a optimálnym
otáčkam ventilátora. Zabezpečená prevádzková bezpečnosť vďaka
senzorickému sledovaniu okruhu chladiva. Rozmrazovanie teda prebieha
podľa požiadavky snímačov reverzným chodom okruhu chladiva v najkratšom
možnom časovom intervale s možnosťou sledovania množstva tepla. Snímače
výstup/spiatočka/vonk. teplota súčasťou dodávky. Prepojenie medzi
jednotkou vonku a regulátorom vnútri zabezpečí kábel 5x 0,75mm2 do 40m
ak je jednotka napájaná z TČ, kábel 3x 0,75mm2 tienený do 300m ak je
jednotka napájaná samostatne. (dodávka stavby) Optimalizované chladenie
vďaka integrovanému 4-cestnému ventilu
Rozsah dodávky: Základná jednotka tepelného čerpadla
Možnosť zapojenia až 16 jednotiek do kaskády.
Technické dáta:
Teplota zdroja tepla: -20...+44°C
Teplota výstupu -4°C/max: 60°C
Výkony kW (COP): 1 kompresor:
A-7/W35: 58,9 kW (2,85)
A2/W35: 75,8 kW (2,85)
A7/W35: 86 kW (4)
Chladenie kW (EER):
A35/W18: 112 (3,4)
A35/W7: 80 (2,8)
Chladivo: R32 GWP (675) / 17,5 kg
Elektrické pripojenie: 3×400, 50 Hz, 60,2 A, kábel 3x25mm²
V×Š×H / kg: 1510 x 3221 x 1089 mm / 830 kg</t>
  </si>
  <si>
    <t>Logamax plus GB272-100 alebo ekvivalentný
Nástenný kondenzačný kotol Buderus Logamax plus GB272-100, určený na
prevádzku so zemným plynom (G20), LL alebo propánom, ako vykurovacie
zariadenie na vykurovanie budov a prípravu TÚV samostatným zásobníkom.
Kompaktný vysokoúčinný výmenník tepla je vyrobený revolučnou
technológiou ALUplus, materiál zliatina hliníka a kremíka, s plazmovou
polymerizáciou. Dlhšia životnosť a znížené intervaly údržby vďaka
polymerovej vrstve na hornej, tepelne namáhanej trubkovnici. Zlepšený
prenos tepla vďaka špeciálnemu tvaru vnútra trubkovnice. Extrémne nízke
emisie znečisťujúcich látok CO- a NOx vďaka plošnému keramickému plne
predzmiešavaciemu horáku s veľkým modulačným rozsahom 17-100%. Bezpečné
a tiché zapaľovanie žhaviacou elektródou. Nízky elektrický príkon vďaka
vysokoúčinným čerpadlám. Znížené nároky na montáž a servisné práce.
Základné vybavenie kotla: Systém FDS (Flow Detection System), snímač
tlaku, digitálny manometer, automatický odvzdušňovač. Kotol je dodávaný
bez kotlového čerpadla i expanznej nádoby. Čerpadlová skupina je
príslušenstvo kotla ako samostatná položka.</t>
  </si>
  <si>
    <t>Vynášací diel ICS25/200 +Sp</t>
  </si>
  <si>
    <t>Koleno 85° ICS25/200 +Sp</t>
  </si>
  <si>
    <t>Konzola T 475</t>
  </si>
  <si>
    <t>Diel s KO pret. ICS25/200 +Sp</t>
  </si>
  <si>
    <t>Kr. hlava ICS25/200 +Sp</t>
  </si>
  <si>
    <t>Protidažď manžeta PPL 250 H-50</t>
  </si>
  <si>
    <t>Lôžko pre predĺženie D=250</t>
  </si>
  <si>
    <t>Predĺženie pre lôžko W2 A=176</t>
  </si>
  <si>
    <t>Prechod PPL/ICS25 200</t>
  </si>
  <si>
    <t>Rovný diel 955 ICS25/200 +Sp</t>
  </si>
  <si>
    <t>Tesnenie dvoj.silik.200-230</t>
  </si>
  <si>
    <t>Koleno 90° PPL/200</t>
  </si>
  <si>
    <t>Rovný diel 200mm PPL 200</t>
  </si>
  <si>
    <t>Spona PPL/200</t>
  </si>
  <si>
    <t>83a</t>
  </si>
  <si>
    <t>JESTVUJÚCE OBEHOVÉ ČERPADLO WILLO TOP-S40/7, 50Hz, 230 V / 350 W, 8,1 m3/h, 5,9 m</t>
  </si>
  <si>
    <t>28a</t>
  </si>
  <si>
    <t>JESTVUJÚCI PLYNOVÝ KOTOL RAPIDO GA 220/136 (RAPIDO), VÝKON 136,0 kW (75/60°C) KOTOL V PREVÁDZKE IBA DO ČASU VYBUDOVANIA PLNOHODNOTNEJ EL. PRÍPOJKY. PO VYBUDOVANÍ ELEKTRICKEJ PRÍPOJKY KOTOL DEMONTOVAŤ</t>
  </si>
  <si>
    <t>Demontáž spalinovodu D250 8m</t>
  </si>
  <si>
    <t>783425151.S</t>
  </si>
  <si>
    <t>Nátery kov.potr.a armatúr syntetické potrubie do DN 150 mm dvojnásobné so základným náterom - 105µm</t>
  </si>
  <si>
    <t>Odkopávky a prekopávky humóznej vrstvy, ornice tr.horniny 1-2</t>
  </si>
  <si>
    <t>Podkladné a krycie vrstvy bez spojiva, spevnenie krajníc zo zeminy so zhutnením</t>
  </si>
  <si>
    <t>Povrchové úpravy terénu, úprava pláne so  zhutnením, tr.horniny 1-4</t>
  </si>
  <si>
    <t>Podkladné a krycie vrstvy s hydraulickým spojivom, cementobetónové jednovrstvové, beton prostý tr. III   C20/25 (B 25)</t>
  </si>
  <si>
    <t>Podkladné a krycie vrstvy bez spojiva, spevnenie krajníc, kamenivo drvené</t>
  </si>
  <si>
    <t>Geotextília do trativodu a pod spevnené plochy D+M</t>
  </si>
  <si>
    <t>Odberné plynové zariadenie</t>
  </si>
  <si>
    <t>{7e2ceffa-f674-4b0c-8306-17b643fb2732}</t>
  </si>
  <si>
    <t>1 - ODBERNÉ PLYNOVÉ ZARIADENIE</t>
  </si>
  <si>
    <t>Staré Grunty 55, Bratislava Karlova Ves</t>
  </si>
  <si>
    <t>Univerzita Komenského v Bratislave</t>
  </si>
  <si>
    <t>Ing. SZALAY ZSOLT</t>
  </si>
  <si>
    <t>43297447</t>
  </si>
  <si>
    <t>Szutyányi Marián</t>
  </si>
  <si>
    <t>1026716713</t>
  </si>
  <si>
    <t xml:space="preserve">    723 - Zdravotechnika - vnútorný plynovod</t>
  </si>
  <si>
    <t xml:space="preserve">    95-M - Revízie</t>
  </si>
  <si>
    <t xml:space="preserve">    23-M - Montáže potrubia</t>
  </si>
  <si>
    <t>723</t>
  </si>
  <si>
    <t>Zdravotechnika - vnútorný plynovod</t>
  </si>
  <si>
    <t>723120202.S</t>
  </si>
  <si>
    <t>Potrubie z oceľových rúrok závitových čiernych spájaných zvarovaním - akosť 11 353.0 DN 15</t>
  </si>
  <si>
    <t>-685210075</t>
  </si>
  <si>
    <t>723120204.S</t>
  </si>
  <si>
    <t>Potrubie z oceľových rúrok závitových čiernych spájaných zvarovaním - akosť 11 353.0 DN 25</t>
  </si>
  <si>
    <t>-1296739116</t>
  </si>
  <si>
    <t>723120206.S</t>
  </si>
  <si>
    <t>Potrubie z oceľových rúrok závitových čiernych spájaných zvarovaním - akosť 11 353.0 DN 50</t>
  </si>
  <si>
    <t>-2007772259</t>
  </si>
  <si>
    <t>723190204.S</t>
  </si>
  <si>
    <t>Prípojka plynovodná z oceľových rúrok závitových čiernych spájaných na závit DN 25</t>
  </si>
  <si>
    <t>-997667411</t>
  </si>
  <si>
    <t>723190207.S</t>
  </si>
  <si>
    <t>Prípojka plynovodná z oceľových rúrok závitových čiernych spájaných na závit DN 50</t>
  </si>
  <si>
    <t>1599948876</t>
  </si>
  <si>
    <t>723190253.S</t>
  </si>
  <si>
    <t>Prípojka k strojom a zariadeniam vyvedenie a upevnenie plynovodných výpustiek na potrubí DN 25</t>
  </si>
  <si>
    <t>699089482</t>
  </si>
  <si>
    <t>723190254.S</t>
  </si>
  <si>
    <t>Prípojka k strojom a zar. vyvedenie a upevnenie plyn. výpustiek na potrubí nad 25 do DN 50</t>
  </si>
  <si>
    <t>1832362524</t>
  </si>
  <si>
    <t>723221021.S</t>
  </si>
  <si>
    <t>Montáž vzorkovacieho guľového uzáveru priameho G 1/2</t>
  </si>
  <si>
    <t>-866124633</t>
  </si>
  <si>
    <t>551340010000.S</t>
  </si>
  <si>
    <t>Vzorkovací uzáver plynu priamy d 9,8 mm, 1/2", niklovaná mosadz</t>
  </si>
  <si>
    <t>-638748206</t>
  </si>
  <si>
    <t>723221033.S</t>
  </si>
  <si>
    <t xml:space="preserve">Montáž manometra radiálneho pre plyn D 160 </t>
  </si>
  <si>
    <t>-1624964999</t>
  </si>
  <si>
    <t>388430004900.S</t>
  </si>
  <si>
    <t>Ukazovací tlakomer v kovovom puzdre D160 presnosť 1,6% rozsah 0-6 kPa s ventilom a slučkou navarovacou</t>
  </si>
  <si>
    <t>-1478519073</t>
  </si>
  <si>
    <t>723231006.S</t>
  </si>
  <si>
    <t>Montáž guľového uzáveru plynu priameho G 1/2</t>
  </si>
  <si>
    <t>1830947910</t>
  </si>
  <si>
    <t>551340004700.S</t>
  </si>
  <si>
    <t>Guľový uzáver na plyn 1/2", plnoprietokový s obojstranne predĺženým závitom, niklovaná mosadz</t>
  </si>
  <si>
    <t>1770587531</t>
  </si>
  <si>
    <t>723231012.S</t>
  </si>
  <si>
    <t>Montáž guľového uzáveru plynu priameho G 1</t>
  </si>
  <si>
    <t>-54458464</t>
  </si>
  <si>
    <t>551340004900.S</t>
  </si>
  <si>
    <t>Guľový uzáver na plyn 1", plnoprietokový s obojstranne predĺženým závitom, niklovaná mosadz</t>
  </si>
  <si>
    <t>-1985663298</t>
  </si>
  <si>
    <t>723231021.S</t>
  </si>
  <si>
    <t>Montáž guľového uzáveru plynu priameho G 2</t>
  </si>
  <si>
    <t>-211165253</t>
  </si>
  <si>
    <t>551340005200.S</t>
  </si>
  <si>
    <t>Guľový uzáver na plyn 2", plnoprietokový s obojstranne predĺženým závitom, niklovaná mosadz</t>
  </si>
  <si>
    <t>907491903</t>
  </si>
  <si>
    <t>723239203.S</t>
  </si>
  <si>
    <t>Montáž armatúr plynových s dvoma závitmi G 1 ostatné typy</t>
  </si>
  <si>
    <t>748160250</t>
  </si>
  <si>
    <t>FM040000B10</t>
  </si>
  <si>
    <t>Plynový filter - závitový - 1"; PN 6; 10µm, IVAR.FM</t>
  </si>
  <si>
    <t>-1802658465</t>
  </si>
  <si>
    <t>723239206.S</t>
  </si>
  <si>
    <t>Montáž armatúr plynových s dvoma závitmi G 2 ostatné typy</t>
  </si>
  <si>
    <t>1010558787</t>
  </si>
  <si>
    <t>FM070000B10</t>
  </si>
  <si>
    <t>Plynový filter - závitový - 2"; PN 6; 10µm, IVAR.FM</t>
  </si>
  <si>
    <t>-370518218</t>
  </si>
  <si>
    <t>734391124.S</t>
  </si>
  <si>
    <t>Ostatné horúcovodné armatúry, kondenzačná slučka na privarenie STN 13 7533.1 - stočené</t>
  </si>
  <si>
    <t>120702873</t>
  </si>
  <si>
    <t>734499211.S</t>
  </si>
  <si>
    <t>Ostatné meracie armatúry, montáž návarka M 20 x 1,5</t>
  </si>
  <si>
    <t>-1685001390</t>
  </si>
  <si>
    <t>388320004400.S</t>
  </si>
  <si>
    <t>Návarok priamy M20x1,5 mm - 19 mm</t>
  </si>
  <si>
    <t>236712253</t>
  </si>
  <si>
    <t>998723201.S</t>
  </si>
  <si>
    <t>Presun hmôt pre vnútorný plynovod v objektoch výšky do 6 m</t>
  </si>
  <si>
    <t>-1379572998</t>
  </si>
  <si>
    <t>998723292.S</t>
  </si>
  <si>
    <t>Plynovod, prípl.za presun nad vymedz. najväčšiu dopravnú vzdialenosť do 100 m</t>
  </si>
  <si>
    <t>1452337675</t>
  </si>
  <si>
    <t>Montáž ostatných atypických kovových stavebných doplnkových konštrukcií do 5 kg</t>
  </si>
  <si>
    <t>1706558883</t>
  </si>
  <si>
    <t>484530068700.S</t>
  </si>
  <si>
    <t>Kotviací a upevnovací materiál</t>
  </si>
  <si>
    <t>-1426999022</t>
  </si>
  <si>
    <t>484530068800.S</t>
  </si>
  <si>
    <t>Drobný inštalačný a spojovací materiál</t>
  </si>
  <si>
    <t>-44351458</t>
  </si>
  <si>
    <t>998767201.S</t>
  </si>
  <si>
    <t>Presun hmôt pre kovové stavebné doplnkové konštrukcie v objektoch výšky do 6 m</t>
  </si>
  <si>
    <t>1889503313</t>
  </si>
  <si>
    <t>998767292.S</t>
  </si>
  <si>
    <t>Kovové stav.dopln.konštr., prípl.za presun nad najväčšiu dopr. vzdial. do 100 m</t>
  </si>
  <si>
    <t>1638963850</t>
  </si>
  <si>
    <t>783424341.S</t>
  </si>
  <si>
    <t>Nátery kov.potr.a armatúr v kanáloch a šachtách syntetické potrubie do DN 50 mm dvojnás. 1x email a základný náter - 140µm</t>
  </si>
  <si>
    <t>-1316952254</t>
  </si>
  <si>
    <t>95-M</t>
  </si>
  <si>
    <t>950506003.S</t>
  </si>
  <si>
    <t>Domové plynovody kontrola súladu realiz.inšt.s proj.dok.plynovodu nad 50m za každých ďaľ.i započ.20m</t>
  </si>
  <si>
    <t>úsek</t>
  </si>
  <si>
    <t>2002708277</t>
  </si>
  <si>
    <t>950506010.S</t>
  </si>
  <si>
    <t>Domové plynovody umiestnenia a funkcie hlavného uzáveru kuželového, guľového</t>
  </si>
  <si>
    <t>-1119322814</t>
  </si>
  <si>
    <t>950506019.S</t>
  </si>
  <si>
    <t>Domové plynovody tesnosti spoja penotvorným roztokom</t>
  </si>
  <si>
    <t>1146883009</t>
  </si>
  <si>
    <t>950506029.S</t>
  </si>
  <si>
    <t>Dom.plyn.opakov.tlak.sk.dom.plynovod.kontrola plynovodu pred natlak.do DN50 nad50m za každých ďaľ.20</t>
  </si>
  <si>
    <t>1392266106</t>
  </si>
  <si>
    <t>950506037.S</t>
  </si>
  <si>
    <t>Domové plynovody odvzdušnenie plynovodu do DN 50 nad 50 m za každých ďaľších i započatých 20 m</t>
  </si>
  <si>
    <t>-288549179</t>
  </si>
  <si>
    <t>950506038.S</t>
  </si>
  <si>
    <t>Správa o odbornej skúške plynového rzariadenia Podľa § 13 MSVaR SR vyhl. 508 / 2009 Z.z., Druh zariadenia: Bg NTL plynofikácia TPP 704 01, STN EN 1775</t>
  </si>
  <si>
    <t>-1712456442</t>
  </si>
  <si>
    <t>950506039.S</t>
  </si>
  <si>
    <t>Domové plynovody - úradná skúška, overenie konštrukčnej dokumentácie</t>
  </si>
  <si>
    <t>1536088581</t>
  </si>
  <si>
    <t>23-M</t>
  </si>
  <si>
    <t>Montáže potrubia</t>
  </si>
  <si>
    <t>230230201.S</t>
  </si>
  <si>
    <t xml:space="preserve">Príprava na odstránenie plynu z potrubia </t>
  </si>
  <si>
    <t>-1648704702</t>
  </si>
  <si>
    <t>230230211.S</t>
  </si>
  <si>
    <t>Odstránenie plynu z potrubia do DN 50</t>
  </si>
  <si>
    <t>-912196507</t>
  </si>
  <si>
    <t>722220861.S</t>
  </si>
  <si>
    <t>Demontáž armatúry závitovej s dvomi závitmi do G 3/4,  -0,00053t</t>
  </si>
  <si>
    <t>-582341774</t>
  </si>
  <si>
    <t>722220862.S</t>
  </si>
  <si>
    <t>Demontáž armatúry závitovej s dvomi závitmi nad G 3/4 do G 5/4,  -0,00123t</t>
  </si>
  <si>
    <t>13473943</t>
  </si>
  <si>
    <t>44</t>
  </si>
  <si>
    <t>722290821.S</t>
  </si>
  <si>
    <t>Vnútrostav. premiestnenie vybúraných hmôt vnútorný vodovod vodorovne do 100 m z budov vys. do 6 m</t>
  </si>
  <si>
    <t>-107452723</t>
  </si>
  <si>
    <t>45</t>
  </si>
  <si>
    <t>723150801.S</t>
  </si>
  <si>
    <t>Demontáž potrubia zvarovaného z oceľových rúrok hladkých do DN 32,  -0,00254t</t>
  </si>
  <si>
    <t>-1154427275</t>
  </si>
  <si>
    <t>46</t>
  </si>
  <si>
    <t>723290821.S</t>
  </si>
  <si>
    <t>Vnútrostaveniskové premiestnenie vybúraných hmôt vnútorný plynovod vodorovne do 100 m z budov vys. do 6 m</t>
  </si>
  <si>
    <t>-165607731</t>
  </si>
  <si>
    <t>47</t>
  </si>
  <si>
    <t>733190801.S</t>
  </si>
  <si>
    <t>Demontáž príslušenstva potrubia, odrezanie objímky dvojitej do DN 50 -0,00072t</t>
  </si>
  <si>
    <t>-117888338</t>
  </si>
  <si>
    <t>733191913.S</t>
  </si>
  <si>
    <t>Oprava rozvodov potrubí z oceľových rúrok zaslepenie kovaním a zavarením DN 15</t>
  </si>
  <si>
    <t>-1045212804</t>
  </si>
  <si>
    <t>733191915.S</t>
  </si>
  <si>
    <t>Oprava rozvodov potrubí z oceľových rúrok zaslepenie kovaním a zavarením DN 25</t>
  </si>
  <si>
    <t>1048266634</t>
  </si>
  <si>
    <t>Debnenie železobetónových konštrukcií výšky 0,6m</t>
  </si>
  <si>
    <t>mb</t>
  </si>
  <si>
    <t>Debnenie železobetónových konštrukcií výšky 0,2m</t>
  </si>
  <si>
    <t>Debnenie betónovej plochy výšky 0,15m</t>
  </si>
  <si>
    <t>04 - Súhrná časť</t>
  </si>
  <si>
    <t xml:space="preserve">    9 - Ostatné práce</t>
  </si>
  <si>
    <t>Ostatné práce</t>
  </si>
  <si>
    <t>Zariadenie staveniska</t>
  </si>
  <si>
    <t>Dokumentácia skutočného realizovania stavby (DSRS)</t>
  </si>
  <si>
    <t>Oznamovacie tabule</t>
  </si>
  <si>
    <t>Zmluvné požiadavky poplatky za skládky</t>
  </si>
  <si>
    <t>Zmluvné požiadavky poplatky za skládky zeminy</t>
  </si>
  <si>
    <t>Požiadavky objednávateľa služby pre objednávateľa iné</t>
  </si>
  <si>
    <t>Vytýčenie základov, zameranie jestvujúcich sietí</t>
  </si>
  <si>
    <t>HSV01</t>
  </si>
  <si>
    <t>HSV02</t>
  </si>
  <si>
    <t>HSV03</t>
  </si>
  <si>
    <t>HSV04</t>
  </si>
  <si>
    <t>HSV05</t>
  </si>
  <si>
    <t>HSV06</t>
  </si>
  <si>
    <t>HSV07</t>
  </si>
  <si>
    <t>Súhrná časť</t>
  </si>
  <si>
    <t>Konštrukcie z hornín - skládky  tr.horniny 1-4, uloženie na skládku (zemina z výkopov)</t>
  </si>
  <si>
    <t>171151101.S1</t>
  </si>
  <si>
    <t>Premiestnenie  výkopku resp. rúbaniny, vodorovné nad 5 000 m, tr. horniny 1-4</t>
  </si>
  <si>
    <t>162201101</t>
  </si>
  <si>
    <t>1622011011</t>
  </si>
  <si>
    <t>Položka</t>
  </si>
  <si>
    <t>Typ prístroja</t>
  </si>
  <si>
    <t>m.j.</t>
  </si>
  <si>
    <t>mn.</t>
  </si>
  <si>
    <t>cena/m.j.</t>
  </si>
  <si>
    <t>SPOLU</t>
  </si>
  <si>
    <t>Periférie</t>
  </si>
  <si>
    <t>Snímač teploty vonkajší 01UT-1C, -30 - +100°C, Ni1000</t>
  </si>
  <si>
    <t>Snímač teploty ponorný 01PT-1DL, -50 - +160°C, Ni1000</t>
  </si>
  <si>
    <t>Ochranné puzdro pre snímač teploty A-22P-A08</t>
  </si>
  <si>
    <t>Snímač teploty príložný 01ST-1C3, -35 - +100°C, Ni1000</t>
  </si>
  <si>
    <t>Snímač teploty káblový 01CT-1CH, -35 - +100°C, Ni1000</t>
  </si>
  <si>
    <t>Snímač teploty priestorový 01RT-1C-0</t>
  </si>
  <si>
    <t>Regulátor teploty priestorový 20 - 60°C, 611130014</t>
  </si>
  <si>
    <t>Snímač zaplavenia na DIN lištu MAVE 2S1 DIN</t>
  </si>
  <si>
    <t>Snímač koncentrácie CO, GABA 2S12</t>
  </si>
  <si>
    <t>Snímač koncentrácie plynu, GABA 2S11</t>
  </si>
  <si>
    <t>Húkačka PIRATA 4FE, 230VAC</t>
  </si>
  <si>
    <t>Riadiace systémy</t>
  </si>
  <si>
    <t>Riadiaci systém  pre DT1-kotolňa</t>
  </si>
  <si>
    <t>Volne programovateľný riadiaci systém AMINI5, 8xAI, 8xDI, 4xAO, 8xDO, 1xRS232, 1xRS485, 1xEthernet</t>
  </si>
  <si>
    <t>Modul AMRIO AI12, 12 x AI</t>
  </si>
  <si>
    <t>Modul AMRIO DI24, 24 x DI</t>
  </si>
  <si>
    <t>Farebný dotykový displej MT8071iP</t>
  </si>
  <si>
    <t>Ethernetový 6-portový switch na DIN lištu</t>
  </si>
  <si>
    <t>Užívateľský softvér pre podcentrálu</t>
  </si>
  <si>
    <t>Vizualizačný softvér</t>
  </si>
  <si>
    <t>Riadiaci systém  pre objekty 1, 2, 3a, 3b, 4, 5</t>
  </si>
  <si>
    <t>Rozvádzače</t>
  </si>
  <si>
    <r>
      <rPr>
        <b/>
        <sz val="11"/>
        <color theme="1"/>
        <rFont val="Arial"/>
        <family val="2"/>
        <charset val="238"/>
      </rPr>
      <t>DT1</t>
    </r>
    <r>
      <rPr>
        <sz val="11"/>
        <color theme="1"/>
        <rFont val="Arial"/>
        <family val="2"/>
        <charset val="238"/>
      </rPr>
      <t xml:space="preserve"> - rozmery 1000 x 800 x 300 mm, nástenný s montážnou doskou</t>
    </r>
  </si>
  <si>
    <t>NDR-120-24 - zdroj 24VDC</t>
  </si>
  <si>
    <t>Istič 1-pólový, 6A charakteristika C, 10kA</t>
  </si>
  <si>
    <t>Istič 1-pólový, 6A charakteristika B,  10kA</t>
  </si>
  <si>
    <t>Istič 1-pólový, 10A charakteristika C, 10kA</t>
  </si>
  <si>
    <t>Istič 1-pólový, 10A charakteristika B, 10kA</t>
  </si>
  <si>
    <t>prepäťová ochrana s integrovaným odrušovacím VF filtrom, pre ochranu napájania riadiacich systémov MaR, typ T3, pre siete TN-S, DA-275-DF-10-S</t>
  </si>
  <si>
    <t>väzobná impedancia pre zabezpečenie správnej funkcie prepäťových ochrán pri nedodržaní minimálnej vzdialenosti medzi typom T2 a T3, RTO16</t>
  </si>
  <si>
    <t>SA1- 1-pólový vypínač 32A, 230V</t>
  </si>
  <si>
    <t>XC - zásuvka 230V / 16A s krytom</t>
  </si>
  <si>
    <t>Zelená kompletná signálka s LED, 22 mm, 230VAC</t>
  </si>
  <si>
    <t>Červená kompletná signálka s LED, 22 mm, 230VAC</t>
  </si>
  <si>
    <t>Biele tlačidlo zapustené 22 mm, s vratnou pružinou, 1NO</t>
  </si>
  <si>
    <t>Červené tlačidlo zapustené 22 mm, s vratnou pružinou, 1NO</t>
  </si>
  <si>
    <t>LED svietidlo s vypínačom, 230V</t>
  </si>
  <si>
    <t>Perforovaný plastový žľab 40 x 60 mm s krytom</t>
  </si>
  <si>
    <t>Svorka radová 2,5</t>
  </si>
  <si>
    <t>Poistková radová svorka</t>
  </si>
  <si>
    <t>Poistka trubičková 1A</t>
  </si>
  <si>
    <t>Poistka trubičková 2A</t>
  </si>
  <si>
    <t>Výkonové relé RT424024, cievka 24VDC</t>
  </si>
  <si>
    <t>Pätica pre relé YRT78626</t>
  </si>
  <si>
    <t>Mostík prepojovací 15/N, 16mm2, modrý</t>
  </si>
  <si>
    <t>Mostík prepojovací 15/Z, 16mm2, zelený</t>
  </si>
  <si>
    <t>Lišta DIN 35/100, 1m</t>
  </si>
  <si>
    <r>
      <rPr>
        <b/>
        <sz val="11"/>
        <color theme="1"/>
        <rFont val="Arial"/>
        <family val="2"/>
        <charset val="238"/>
      </rPr>
      <t>RMS1</t>
    </r>
    <r>
      <rPr>
        <sz val="11"/>
        <color theme="1"/>
        <rFont val="Arial"/>
        <family val="2"/>
        <charset val="238"/>
      </rPr>
      <t xml:space="preserve"> - rozmery 2000 x 800 x 300 mm, skriňový</t>
    </r>
  </si>
  <si>
    <t>Odpínač 3VA1340-1AA32-0AA0, 400A, 3-pólový</t>
  </si>
  <si>
    <t>Istič 3-pólový, 63A charakteristika C, 10kA</t>
  </si>
  <si>
    <t>Istič 1-pólový, 16A charakteristika C, 10kA</t>
  </si>
  <si>
    <t>Istič 1-pólový, 8A charakteristika C, 10kA</t>
  </si>
  <si>
    <t>Istič 1-pólový, 2A charakteristika C, 10kA</t>
  </si>
  <si>
    <t>Istič 1-pólový, 20A charakteristika B, 10kA</t>
  </si>
  <si>
    <t>Istič 1-pólový, 16A charakteristika B, 10kA</t>
  </si>
  <si>
    <t>Istič 1-pólový, 6A charakteristika B, 10kA</t>
  </si>
  <si>
    <t>Istič 1-pólový, 2A charakteristika B, 10kA</t>
  </si>
  <si>
    <t>Poistkový odpínač OPVP 22-3N, 125A, 690VAC pre valcové poistkové vložky</t>
  </si>
  <si>
    <t>Poistková vložka PV22 125A gG</t>
  </si>
  <si>
    <t>prepäťová ochrana  typ 2, zapojenie 3+1, výmenné modulym varistor, iskrisko           SVC-350-3N-MZ</t>
  </si>
  <si>
    <t>Záložný zdroj Riello UPS SEP 3000 A5</t>
  </si>
  <si>
    <t>Termostat 3110.000</t>
  </si>
  <si>
    <t>Ventilátor s filtrom SK3238.100</t>
  </si>
  <si>
    <t>Výstupná mriežka SK3238.200</t>
  </si>
  <si>
    <t>Držiak prípojnicového systému 3P+PE+N, rozstup prípojníc 60 mm SST-60 / 49-5</t>
  </si>
  <si>
    <t>Bočný kryt A-SST-60 /49-5</t>
  </si>
  <si>
    <t>Medená zbernica 30x5 mm, 2m</t>
  </si>
  <si>
    <t>Medená zbernica 20x5 mm, 2m</t>
  </si>
  <si>
    <r>
      <rPr>
        <b/>
        <sz val="11"/>
        <color theme="1"/>
        <rFont val="Arial"/>
        <family val="2"/>
        <charset val="238"/>
      </rPr>
      <t>DTO1, DTO2, DTO3a, DTO3b, DTO4, DTO5</t>
    </r>
    <r>
      <rPr>
        <sz val="11"/>
        <color theme="1"/>
        <rFont val="Arial"/>
        <family val="2"/>
        <charset val="238"/>
      </rPr>
      <t xml:space="preserve"> - rozmery 600 x 400 x 210 mm, nástenný s montážnou doskou</t>
    </r>
  </si>
  <si>
    <t>Istič 1-pólový, 6A charakteristika B</t>
  </si>
  <si>
    <t>SA1 - hlavný vypínač BZ900241, 40A, 230V</t>
  </si>
  <si>
    <t>Prúdový chránič s nadprúdovou ochranou LMF-2C-1N-030AC</t>
  </si>
  <si>
    <t>Centrálne pracovisko  - PC</t>
  </si>
  <si>
    <t xml:space="preserve">Počítač Intel Core i5, UHD grafická karta, Ram 16 GB, SSD 512GB, HDMI, 4xUSB3.2, 4xUSB 2.0, </t>
  </si>
  <si>
    <t>klávesnica</t>
  </si>
  <si>
    <t>myš</t>
  </si>
  <si>
    <t>LCD monitor 4K, 32", 16:9, 4ms, 60Hz, HDR, 300 cd/m2</t>
  </si>
  <si>
    <t>Laserová tlačiareň farebná, A4, rozlíšenie tlače 1200x1200 DPI, USB, LAN, WIFI</t>
  </si>
  <si>
    <t>Ethernetový 6-portový switch</t>
  </si>
  <si>
    <t>Káblové žľaby + príslušenstvo</t>
  </si>
  <si>
    <t xml:space="preserve">Drôtený žľab 150 x 50mm </t>
  </si>
  <si>
    <t>Drôtený žľab 50 x 50mm - 2m ARK-211110(GZ)</t>
  </si>
  <si>
    <t>Spojka žľabu SZM1_ARK-213010</t>
  </si>
  <si>
    <t>Nosník žľabu 62 mm kovový</t>
  </si>
  <si>
    <t>Držiak žľabu DZM13 ARK-214130(GZ)</t>
  </si>
  <si>
    <t>Závitová tyč M8</t>
  </si>
  <si>
    <t>Držiak DZM2(GZ) pre závitovú tyč M8</t>
  </si>
  <si>
    <t>Rúrka PVC, pevná, 16mm, 3m</t>
  </si>
  <si>
    <t>Príchytka pre rúrku 16 mm</t>
  </si>
  <si>
    <t>Spojka pre rúrku 16 mm</t>
  </si>
  <si>
    <t>Skrutky M5</t>
  </si>
  <si>
    <t>Matice M5</t>
  </si>
  <si>
    <t>Podložky d=5 mm</t>
  </si>
  <si>
    <t>Rúrka PVC, pevná, 32 mm, 3m</t>
  </si>
  <si>
    <t>Príchytka pre rúrku 32 mm</t>
  </si>
  <si>
    <t>Spojka pre rúrku 32 mm</t>
  </si>
  <si>
    <t>Koleno rúrky 32 mm</t>
  </si>
  <si>
    <t>Rúrka FXP 20</t>
  </si>
  <si>
    <t>ELEKTROMONTÁŽNY MATERIÁL</t>
  </si>
  <si>
    <t>Drobný pomocný materiál</t>
  </si>
  <si>
    <t>Hmoždinky 8 mm</t>
  </si>
  <si>
    <t>Vruty 5 mm</t>
  </si>
  <si>
    <t>Označovacie štítky</t>
  </si>
  <si>
    <t>Káble</t>
  </si>
  <si>
    <t>CYKY J-5x1,5</t>
  </si>
  <si>
    <t>CYKY J-3x1,5</t>
  </si>
  <si>
    <t>CYKY O-3x1,5</t>
  </si>
  <si>
    <t>CYKY J-3x2,5</t>
  </si>
  <si>
    <t>1-CYKY J-5x25</t>
  </si>
  <si>
    <t>J-Y(St)Y 4x2x0,8</t>
  </si>
  <si>
    <t>JYTY O-2x1</t>
  </si>
  <si>
    <t>JYTY O-4x1</t>
  </si>
  <si>
    <t>JYTY O-7x1</t>
  </si>
  <si>
    <t>STP 4x2xAWG23 cat.6</t>
  </si>
  <si>
    <t>Uzemňovací materiál</t>
  </si>
  <si>
    <t>Vodič CY-6 mm²</t>
  </si>
  <si>
    <t>Bernard svorky s uzemňovacím pásikom</t>
  </si>
  <si>
    <t>PRÁCE</t>
  </si>
  <si>
    <t>Elektromontážne práce pre ukonč. kabeláže v rozv. resp. na zariadeniach</t>
  </si>
  <si>
    <t>Montáž káblov</t>
  </si>
  <si>
    <t>Ukončenie vodičov v rozv. vr. zapojenia a vod. koncovky</t>
  </si>
  <si>
    <t>Montáž rozv. skríň do 200 kg</t>
  </si>
  <si>
    <t>Ukončenie káblu na zariadení</t>
  </si>
  <si>
    <t>Režijné práce</t>
  </si>
  <si>
    <t>Montážne práce</t>
  </si>
  <si>
    <t>hod.</t>
  </si>
  <si>
    <t>Nešpecifikované práce</t>
  </si>
  <si>
    <t>Kompletné vyskúšanie</t>
  </si>
  <si>
    <t>Skúšobná prevádzka</t>
  </si>
  <si>
    <t>Programovanie riadiacich systémov</t>
  </si>
  <si>
    <t>Programovanie vizualizačného softvéru pre ovládanie zariadení z PC</t>
  </si>
  <si>
    <t>Oživenie riadiaceho systému</t>
  </si>
  <si>
    <t>Zaškolenie obsluhy, obslužná dokumentácia</t>
  </si>
  <si>
    <t>hod</t>
  </si>
  <si>
    <t>Celková cena bez DPH</t>
  </si>
  <si>
    <t>PINEL s.r.o., Viedenská cesta 257,  851 01 Bratislava</t>
  </si>
  <si>
    <t>T +421 948 323 030,    pinel@pinel.sk,   www.pinel.sk</t>
  </si>
  <si>
    <t>T +421 2 6353 1763,   F +421 2 63 53 17 65,    pinel@pinel.sk,   www.pinel.sk</t>
  </si>
  <si>
    <t>Rozpočet</t>
  </si>
  <si>
    <t xml:space="preserve">Plynová kotolňa Staré grunty 55 Bratislava„ -modernizácia </t>
  </si>
  <si>
    <t xml:space="preserve">Staré Grunty 55, Bratislava, k.ú. Bratislava - Karlova Ves, parc.č 3019/9 
</t>
  </si>
  <si>
    <t>p.č.</t>
  </si>
  <si>
    <t>Materiál</t>
  </si>
  <si>
    <t>Montáž</t>
  </si>
  <si>
    <t>j.cena</t>
  </si>
  <si>
    <t>spolu</t>
  </si>
  <si>
    <t>NN prípojka</t>
  </si>
  <si>
    <t>Odpojenie pôvodného napájacieho kábla na oboch stranách</t>
  </si>
  <si>
    <t>Demontáž existujúceho rozvádzača RH</t>
  </si>
  <si>
    <t>Búranie betónových plôch a asfaltu</t>
  </si>
  <si>
    <t>Ručné odkopanie existujúcich NN káblov</t>
  </si>
  <si>
    <t>Káblová ryha 35x80, pieskové lôžko, tehla, fólia, zához, provizórna úprava terénu</t>
  </si>
  <si>
    <t xml:space="preserve">Zakrytie káblov výstražnou fóliou PVC šírky 33 cm  </t>
  </si>
  <si>
    <t xml:space="preserve">Zásyp ryhy šírky 35, hĺbky 80, zemina tr 3      </t>
  </si>
  <si>
    <t>Proviz. úprava terénu v zemine tr. 3, aby nerovnosti terénu neboli väčšie ako 2 cm od vodor.hladiny</t>
  </si>
  <si>
    <t>AYKY-J 3x240+120</t>
  </si>
  <si>
    <t>Káblová koncovka 1kV, na celoplastový kábel 4žilový kábel 240mm2</t>
  </si>
  <si>
    <t>sad</t>
  </si>
  <si>
    <t>Chránička FXKVR 110</t>
  </si>
  <si>
    <t>Rozvádzač RH (podľa výkresu c.02)</t>
  </si>
  <si>
    <t>Rozvádzač kotolne RK (nie je predmetom PD, dodávka technológie)</t>
  </si>
  <si>
    <t>Nepredvídané práce</t>
  </si>
  <si>
    <t>Drobné stavebné úpravy</t>
  </si>
  <si>
    <t>Vypnutie a zaistenie vypnutého stavu</t>
  </si>
  <si>
    <t>Geod.zameranie</t>
  </si>
  <si>
    <t>Revízia a vypracovanie revíznej správy</t>
  </si>
  <si>
    <t>Projekt skutkového vyhotovenia</t>
  </si>
  <si>
    <t>I</t>
  </si>
  <si>
    <t>PPV</t>
  </si>
  <si>
    <t>II</t>
  </si>
  <si>
    <t>Podružný materiál</t>
  </si>
  <si>
    <t>III</t>
  </si>
  <si>
    <t>Doprava materiálu</t>
  </si>
  <si>
    <t>Spolu bez DPH</t>
  </si>
  <si>
    <t>Celkom bez DPH</t>
  </si>
  <si>
    <t>Poznámky:</t>
  </si>
  <si>
    <t>Výkaz výmer je spracovaný na základe projektovej dokumentácie DRS.
V prípade nejasností, nepresností alebo podozrenia z chyby pri spracovaní výkazu výmer, je potrebné bezodkladne kontaktovať projektanta stavby!</t>
  </si>
  <si>
    <t>Pri naceňovaní stavby je potrebné okrem výkazu výmer, použiť aj grafické prílohy stavby (výkresy) ako aj textovú časť stavby (Technická správa)!</t>
  </si>
  <si>
    <t>Realizátor je povinný všetky použité materiály a komponenty pred ich dodaním odsúhlasiť s investorom resp. so stavebným dozorom. Formu odsúhlasenia jednotlivých položiek (katalógové listy, vzorky ...) urči investor alebo stavebný dozor.</t>
  </si>
  <si>
    <t>Súpis materiálu nie je záväzný. Každá firma ktorá vypracováva cenovú ponuku na daný projekt je povinná si skontrolovať výkaz výmer podľa priloženej realizačnej dokumentácie. Prípadné chýbajúce položky je povinná doplniť do svojej ponuky. Každú zmenu oproti realizačnému projektu je potrebné riešiť s projektantom elektro. Elektroinštalačná firma je povinná zrealizovať elektrickú inštaláciu podľa súčasne platných STN a podľa platnej požiarnej vyhlášky.</t>
  </si>
  <si>
    <t>MaR a Elektroinštalácie</t>
  </si>
  <si>
    <t>Vnútroareálový elektrorozvod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</si>
</sst>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64" formatCode="#,##0.00%"/>
    <numFmt numFmtId="165" formatCode="dd\.mm\.yyyy"/>
    <numFmt numFmtId="166" formatCode="#,##0.00000"/>
    <numFmt numFmtId="167" formatCode="#,##0.000"/>
    <numFmt numFmtId="168" formatCode="_-* #,##0.00\ [$€-1]_-;\-* #,##0.00\ [$€-1]_-;_-* &quot;-&quot;??\ [$€-1]_-;_-@_-"/>
    <numFmt numFmtId="169" formatCode="_-* #,##0.00\ [$€-41B]_-;\-* #,##0.00\ [$€-41B]_-;_-* &quot;-&quot;??\ [$€-41B]_-;_-@_-"/>
    <numFmt numFmtId="170" formatCode="#,##0.00\ [$€-41B]"/>
    <numFmt numFmtId="171" formatCode="#,##0_ ;\-#,##0\ "/>
    <numFmt numFmtId="172" formatCode="#,##0.00_ ;\-#,##0.00\ "/>
    <numFmt numFmtId="173" formatCode="#,##0&quot; Sk&quot;"/>
    <numFmt numFmtId="174" formatCode="#,##0.00\ [$EUR]"/>
  </numFmts>
  <fonts count="73" x14ac:knownFonts="1">
    <font>
      <sz val="8"/>
      <name val="Arial CE"/>
      <family val="2"/>
    </font>
    <font>
      <sz val="10"/>
      <color rgb="FF969696"/>
      <name val="Arial CE"/>
      <family val="2"/>
      <charset val="238"/>
    </font>
    <font>
      <sz val="10"/>
      <name val="Arial CE"/>
      <family val="2"/>
      <charset val="238"/>
    </font>
    <font>
      <b/>
      <sz val="11"/>
      <name val="Arial CE"/>
      <family val="2"/>
      <charset val="238"/>
    </font>
    <font>
      <b/>
      <sz val="12"/>
      <name val="Arial CE"/>
      <family val="2"/>
      <charset val="238"/>
    </font>
    <font>
      <sz val="11"/>
      <name val="Arial CE"/>
      <family val="2"/>
      <charset val="238"/>
    </font>
    <font>
      <sz val="12"/>
      <color rgb="FF003366"/>
      <name val="Arial CE"/>
      <family val="2"/>
      <charset val="238"/>
    </font>
    <font>
      <sz val="10"/>
      <color rgb="FF003366"/>
      <name val="Arial CE"/>
      <family val="2"/>
      <charset val="238"/>
    </font>
    <font>
      <sz val="8"/>
      <color rgb="FF003366"/>
      <name val="Arial CE"/>
      <family val="2"/>
      <charset val="238"/>
    </font>
    <font>
      <sz val="8"/>
      <color rgb="FFFFFFFF"/>
      <name val="Arial CE"/>
      <family val="2"/>
      <charset val="238"/>
    </font>
    <font>
      <sz val="8"/>
      <color rgb="FF3366FF"/>
      <name val="Arial CE"/>
      <family val="2"/>
      <charset val="238"/>
    </font>
    <font>
      <b/>
      <sz val="14"/>
      <name val="Arial CE"/>
      <family val="2"/>
      <charset val="238"/>
    </font>
    <font>
      <b/>
      <sz val="10"/>
      <name val="Arial CE"/>
      <family val="2"/>
      <charset val="238"/>
    </font>
    <font>
      <sz val="10"/>
      <color rgb="FFFFFFFF"/>
      <name val="Arial CE"/>
      <family val="2"/>
      <charset val="238"/>
    </font>
    <font>
      <b/>
      <sz val="10"/>
      <color rgb="FFFFFFFF"/>
      <name val="Arial CE"/>
      <family val="2"/>
      <charset val="238"/>
    </font>
    <font>
      <b/>
      <sz val="10"/>
      <color rgb="FF969696"/>
      <name val="Arial CE"/>
      <family val="2"/>
      <charset val="238"/>
    </font>
    <font>
      <b/>
      <sz val="10"/>
      <color rgb="FF464646"/>
      <name val="Arial CE"/>
      <family val="2"/>
      <charset val="238"/>
    </font>
    <font>
      <sz val="12"/>
      <color rgb="FF969696"/>
      <name val="Arial CE"/>
      <family val="2"/>
      <charset val="238"/>
    </font>
    <font>
      <sz val="8"/>
      <color rgb="FF969696"/>
      <name val="Arial CE"/>
      <family val="2"/>
      <charset val="238"/>
    </font>
    <font>
      <sz val="9"/>
      <name val="Arial CE"/>
      <family val="2"/>
      <charset val="238"/>
    </font>
    <font>
      <sz val="9"/>
      <color rgb="FF969696"/>
      <name val="Arial CE"/>
      <family val="2"/>
      <charset val="238"/>
    </font>
    <font>
      <b/>
      <sz val="12"/>
      <color rgb="FF960000"/>
      <name val="Arial CE"/>
      <family val="2"/>
      <charset val="238"/>
    </font>
    <font>
      <sz val="12"/>
      <name val="Arial CE"/>
      <family val="2"/>
      <charset val="238"/>
    </font>
    <font>
      <sz val="18"/>
      <color theme="10"/>
      <name val="Wingdings 2"/>
      <family val="1"/>
      <charset val="2"/>
    </font>
    <font>
      <b/>
      <sz val="11"/>
      <color rgb="FF003366"/>
      <name val="Arial CE"/>
      <family val="2"/>
      <charset val="238"/>
    </font>
    <font>
      <sz val="11"/>
      <color rgb="FF003366"/>
      <name val="Arial CE"/>
      <family val="2"/>
      <charset val="238"/>
    </font>
    <font>
      <sz val="11"/>
      <color rgb="FF969696"/>
      <name val="Arial CE"/>
      <family val="2"/>
      <charset val="238"/>
    </font>
    <font>
      <sz val="10"/>
      <color rgb="FF3366FF"/>
      <name val="Arial CE"/>
      <family val="2"/>
      <charset val="238"/>
    </font>
    <font>
      <b/>
      <sz val="12"/>
      <color rgb="FF800000"/>
      <name val="Arial CE"/>
      <family val="2"/>
      <charset val="238"/>
    </font>
    <font>
      <sz val="8"/>
      <color rgb="FF960000"/>
      <name val="Arial CE"/>
      <family val="2"/>
      <charset val="238"/>
    </font>
    <font>
      <b/>
      <sz val="8"/>
      <name val="Arial CE"/>
      <family val="2"/>
      <charset val="238"/>
    </font>
    <font>
      <i/>
      <sz val="9"/>
      <color rgb="FF0000FF"/>
      <name val="Arial CE"/>
      <family val="2"/>
      <charset val="238"/>
    </font>
    <font>
      <i/>
      <sz val="8"/>
      <color rgb="FF0000FF"/>
      <name val="Arial CE"/>
      <family val="2"/>
      <charset val="238"/>
    </font>
    <font>
      <u/>
      <sz val="11"/>
      <color theme="10"/>
      <name val="Calibri"/>
      <family val="2"/>
      <charset val="238"/>
      <scheme val="minor"/>
    </font>
    <font>
      <sz val="10"/>
      <color indexed="8"/>
      <name val="MS Sans Serif"/>
    </font>
    <font>
      <sz val="10"/>
      <name val="Times New Roman CE"/>
      <family val="1"/>
      <charset val="238"/>
    </font>
    <font>
      <b/>
      <sz val="9"/>
      <name val="Arial"/>
      <family val="2"/>
      <charset val="238"/>
    </font>
    <font>
      <sz val="9"/>
      <name val="Arial"/>
      <family val="2"/>
      <charset val="238"/>
    </font>
    <font>
      <i/>
      <sz val="9"/>
      <name val="Arial CE"/>
      <family val="2"/>
      <charset val="238"/>
    </font>
    <font>
      <b/>
      <sz val="14"/>
      <name val="Arial CE"/>
      <family val="2"/>
      <charset val="238"/>
    </font>
    <font>
      <sz val="10"/>
      <color rgb="FF3366FF"/>
      <name val="Arial CE"/>
      <family val="2"/>
      <charset val="238"/>
    </font>
    <font>
      <sz val="10"/>
      <color rgb="FF969696"/>
      <name val="Arial CE"/>
      <family val="2"/>
      <charset val="238"/>
    </font>
    <font>
      <b/>
      <sz val="11"/>
      <name val="Arial CE"/>
      <family val="2"/>
      <charset val="238"/>
    </font>
    <font>
      <sz val="10"/>
      <name val="Arial CE"/>
      <family val="2"/>
      <charset val="238"/>
    </font>
    <font>
      <b/>
      <sz val="10"/>
      <name val="Arial CE"/>
      <family val="2"/>
      <charset val="238"/>
    </font>
    <font>
      <b/>
      <sz val="12"/>
      <color rgb="FF960000"/>
      <name val="Arial CE"/>
      <family val="2"/>
      <charset val="238"/>
    </font>
    <font>
      <sz val="8"/>
      <color rgb="FF969696"/>
      <name val="Arial CE"/>
      <family val="2"/>
      <charset val="238"/>
    </font>
    <font>
      <sz val="10"/>
      <color rgb="FFFFFFFF"/>
      <name val="Arial CE"/>
      <family val="2"/>
      <charset val="238"/>
    </font>
    <font>
      <sz val="8"/>
      <color rgb="FFFFFFFF"/>
      <name val="Arial CE"/>
      <family val="2"/>
      <charset val="238"/>
    </font>
    <font>
      <b/>
      <sz val="12"/>
      <name val="Arial CE"/>
      <family val="2"/>
      <charset val="238"/>
    </font>
    <font>
      <b/>
      <sz val="10"/>
      <color rgb="FF464646"/>
      <name val="Arial CE"/>
      <family val="2"/>
      <charset val="238"/>
    </font>
    <font>
      <sz val="9"/>
      <name val="Arial CE"/>
      <family val="2"/>
      <charset val="238"/>
    </font>
    <font>
      <b/>
      <sz val="12"/>
      <color rgb="FF800000"/>
      <name val="Arial CE"/>
      <family val="2"/>
      <charset val="238"/>
    </font>
    <font>
      <sz val="12"/>
      <color rgb="FF003366"/>
      <name val="Arial CE"/>
      <family val="2"/>
      <charset val="238"/>
    </font>
    <font>
      <sz val="10"/>
      <color rgb="FF003366"/>
      <name val="Arial CE"/>
      <family val="2"/>
      <charset val="238"/>
    </font>
    <font>
      <sz val="9"/>
      <color rgb="FF969696"/>
      <name val="Arial CE"/>
      <family val="2"/>
      <charset val="238"/>
    </font>
    <font>
      <sz val="8"/>
      <color rgb="FF960000"/>
      <name val="Arial CE"/>
      <family val="2"/>
      <charset val="238"/>
    </font>
    <font>
      <b/>
      <sz val="8"/>
      <name val="Arial CE"/>
      <family val="2"/>
      <charset val="238"/>
    </font>
    <font>
      <sz val="8"/>
      <color rgb="FF003366"/>
      <name val="Arial CE"/>
      <family val="2"/>
      <charset val="238"/>
    </font>
    <font>
      <i/>
      <sz val="9"/>
      <color rgb="FF0000FF"/>
      <name val="Arial CE"/>
      <family val="2"/>
      <charset val="238"/>
    </font>
    <font>
      <i/>
      <sz val="8"/>
      <color rgb="FF0000FF"/>
      <name val="Arial CE"/>
      <family val="2"/>
      <charset val="238"/>
    </font>
    <font>
      <sz val="8"/>
      <name val="Arial CE"/>
      <family val="2"/>
      <charset val="238"/>
    </font>
    <font>
      <b/>
      <sz val="11"/>
      <name val="Arial"/>
      <family val="2"/>
      <charset val="238"/>
    </font>
    <font>
      <sz val="11"/>
      <color theme="1"/>
      <name val="Arial"/>
      <family val="2"/>
      <charset val="238"/>
    </font>
    <font>
      <b/>
      <sz val="11"/>
      <color theme="1"/>
      <name val="Arial"/>
      <family val="2"/>
      <charset val="238"/>
    </font>
    <font>
      <sz val="10"/>
      <name val="Arial"/>
      <family val="2"/>
      <charset val="238"/>
    </font>
    <font>
      <sz val="11"/>
      <name val="Arial"/>
      <family val="2"/>
      <charset val="238"/>
    </font>
    <font>
      <sz val="8"/>
      <name val="Arial"/>
      <family val="2"/>
      <charset val="238"/>
    </font>
    <font>
      <sz val="20"/>
      <name val="Arial"/>
      <family val="2"/>
      <charset val="238"/>
    </font>
    <font>
      <b/>
      <sz val="8"/>
      <name val="Arial"/>
      <family val="2"/>
      <charset val="238"/>
    </font>
    <font>
      <sz val="8"/>
      <name val="Arial Narrow"/>
      <family val="2"/>
      <charset val="238"/>
    </font>
    <font>
      <sz val="8"/>
      <color rgb="FFFF0000"/>
      <name val="Arial"/>
      <family val="2"/>
      <charset val="238"/>
    </font>
    <font>
      <sz val="10"/>
      <color rgb="FFFF0000"/>
      <name val="Arial"/>
      <family val="2"/>
      <charset val="238"/>
    </font>
  </fonts>
  <fills count="10">
    <fill>
      <patternFill patternType="none"/>
    </fill>
    <fill>
      <patternFill patternType="gray125"/>
    </fill>
    <fill>
      <patternFill patternType="solid">
        <fgColor rgb="FFC0C0C0"/>
      </patternFill>
    </fill>
    <fill>
      <patternFill patternType="solid">
        <fgColor rgb="FFBEBEBE"/>
      </patternFill>
    </fill>
    <fill>
      <patternFill patternType="solid">
        <fgColor rgb="FFD2D2D2"/>
      </patternFill>
    </fill>
    <fill>
      <patternFill patternType="solid">
        <fgColor indexed="13"/>
        <bgColor indexed="34"/>
      </patternFill>
    </fill>
    <fill>
      <patternFill patternType="solid">
        <fgColor indexed="13"/>
        <bgColor indexed="64"/>
      </patternFill>
    </fill>
    <fill>
      <patternFill patternType="solid">
        <fgColor indexed="9"/>
        <bgColor indexed="26"/>
      </patternFill>
    </fill>
    <fill>
      <patternFill patternType="solid">
        <fgColor indexed="26"/>
        <bgColor indexed="9"/>
      </patternFill>
    </fill>
    <fill>
      <patternFill patternType="solid">
        <fgColor indexed="26"/>
        <bgColor indexed="64"/>
      </patternFill>
    </fill>
  </fills>
  <borders count="36">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style="hair">
        <color rgb="FF969696"/>
      </left>
      <right style="hair">
        <color rgb="FF969696"/>
      </right>
      <top style="hair">
        <color rgb="FF969696"/>
      </top>
      <bottom style="hair">
        <color rgb="FF969696"/>
      </bottom>
      <diagonal/>
    </border>
    <border>
      <left style="thin">
        <color indexed="64"/>
      </left>
      <right style="thin">
        <color indexed="64"/>
      </right>
      <top style="thin">
        <color indexed="64"/>
      </top>
      <bottom style="thin">
        <color indexed="64"/>
      </bottom>
      <diagonal/>
    </border>
    <border>
      <left style="thin">
        <color indexed="8"/>
      </left>
      <right style="thin">
        <color indexed="8"/>
      </right>
      <top style="thin">
        <color indexed="8"/>
      </top>
      <bottom style="thin">
        <color indexed="8"/>
      </bottom>
      <diagonal/>
    </border>
    <border>
      <left/>
      <right/>
      <top/>
      <bottom style="thin">
        <color indexed="64"/>
      </bottom>
      <diagonal/>
    </border>
    <border>
      <left style="thin">
        <color indexed="8"/>
      </left>
      <right style="thin">
        <color indexed="8"/>
      </right>
      <top/>
      <bottom style="thin">
        <color indexed="8"/>
      </bottom>
      <diagonal/>
    </border>
    <border>
      <left style="thin">
        <color indexed="64"/>
      </left>
      <right style="thin">
        <color indexed="64"/>
      </right>
      <top/>
      <bottom style="thin">
        <color indexed="64"/>
      </bottom>
      <diagonal/>
    </border>
    <border>
      <left style="thin">
        <color indexed="64"/>
      </left>
      <right/>
      <top style="thin">
        <color indexed="8"/>
      </top>
      <bottom style="thin">
        <color indexed="64"/>
      </bottom>
      <diagonal/>
    </border>
    <border>
      <left/>
      <right/>
      <top style="thin">
        <color indexed="8"/>
      </top>
      <bottom style="thin">
        <color indexed="64"/>
      </bottom>
      <diagonal/>
    </border>
    <border>
      <left/>
      <right style="thin">
        <color indexed="64"/>
      </right>
      <top style="thin">
        <color indexed="8"/>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s>
  <cellStyleXfs count="9">
    <xf numFmtId="0" fontId="0" fillId="0" borderId="0"/>
    <xf numFmtId="0" fontId="33" fillId="0" borderId="0" applyNumberFormat="0" applyFill="0" applyBorder="0" applyAlignment="0" applyProtection="0"/>
    <xf numFmtId="0" fontId="2" fillId="0" borderId="0"/>
    <xf numFmtId="0" fontId="34" fillId="0" borderId="0"/>
    <xf numFmtId="0" fontId="35" fillId="0" borderId="0"/>
    <xf numFmtId="0" fontId="65" fillId="0" borderId="23"/>
    <xf numFmtId="0" fontId="65" fillId="0" borderId="23">
      <alignment horizontal="right"/>
    </xf>
    <xf numFmtId="0" fontId="65" fillId="0" borderId="24"/>
    <xf numFmtId="0" fontId="65" fillId="0" borderId="24"/>
  </cellStyleXfs>
  <cellXfs count="405">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xf numFmtId="0" fontId="9" fillId="0" borderId="0" xfId="0" applyFont="1" applyAlignment="1">
      <alignment horizontal="left" vertical="center"/>
    </xf>
    <xf numFmtId="0" fontId="0" fillId="0" borderId="0" xfId="0" applyAlignment="1">
      <alignment horizontal="left" vertical="center"/>
    </xf>
    <xf numFmtId="0" fontId="0" fillId="0" borderId="1" xfId="0" applyBorder="1"/>
    <xf numFmtId="0" fontId="0" fillId="0" borderId="2" xfId="0" applyBorder="1"/>
    <xf numFmtId="0" fontId="0" fillId="0" borderId="3" xfId="0" applyBorder="1"/>
    <xf numFmtId="0" fontId="11" fillId="0" borderId="0" xfId="0" applyFont="1" applyAlignment="1">
      <alignment horizontal="left" vertical="center"/>
    </xf>
    <xf numFmtId="0" fontId="10" fillId="0" borderId="0" xfId="0" applyFont="1" applyAlignment="1">
      <alignment horizontal="left" vertical="center"/>
    </xf>
    <xf numFmtId="0" fontId="1" fillId="0" borderId="0" xfId="0" applyFont="1" applyAlignment="1">
      <alignment horizontal="left" vertical="top"/>
    </xf>
    <xf numFmtId="0" fontId="2" fillId="0" borderId="0" xfId="0" applyFont="1" applyAlignment="1">
      <alignment horizontal="left" vertical="center"/>
    </xf>
    <xf numFmtId="0" fontId="3" fillId="0" borderId="0" xfId="0" applyFont="1" applyAlignment="1">
      <alignment horizontal="left" vertical="top"/>
    </xf>
    <xf numFmtId="0" fontId="1" fillId="0" borderId="0" xfId="0" applyFont="1" applyAlignment="1">
      <alignment horizontal="left" vertical="center"/>
    </xf>
    <xf numFmtId="0" fontId="2" fillId="0" borderId="0" xfId="0" applyFont="1" applyAlignment="1">
      <alignment horizontal="left" vertical="center" wrapText="1"/>
    </xf>
    <xf numFmtId="0" fontId="0" fillId="0" borderId="4" xfId="0" applyBorder="1"/>
    <xf numFmtId="0" fontId="0" fillId="0" borderId="3" xfId="0" applyBorder="1" applyAlignment="1">
      <alignment vertical="center"/>
    </xf>
    <xf numFmtId="0" fontId="12" fillId="0" borderId="5" xfId="0" applyFont="1" applyBorder="1" applyAlignment="1">
      <alignment horizontal="left" vertical="center"/>
    </xf>
    <xf numFmtId="0" fontId="0" fillId="0" borderId="5" xfId="0" applyBorder="1" applyAlignment="1">
      <alignment vertical="center"/>
    </xf>
    <xf numFmtId="0" fontId="1" fillId="0" borderId="0" xfId="0" applyFont="1" applyAlignment="1">
      <alignment horizontal="right" vertical="center"/>
    </xf>
    <xf numFmtId="0" fontId="1" fillId="0" borderId="3" xfId="0" applyFont="1" applyBorder="1" applyAlignment="1">
      <alignment vertical="center"/>
    </xf>
    <xf numFmtId="0" fontId="13" fillId="0" borderId="0" xfId="0" applyFont="1" applyAlignment="1">
      <alignment horizontal="left" vertical="center"/>
    </xf>
    <xf numFmtId="0" fontId="13" fillId="0" borderId="0" xfId="0" applyFont="1" applyAlignment="1">
      <alignment vertical="center"/>
    </xf>
    <xf numFmtId="0" fontId="13" fillId="0" borderId="3" xfId="0" applyFont="1" applyBorder="1" applyAlignment="1">
      <alignment vertical="center"/>
    </xf>
    <xf numFmtId="0" fontId="0" fillId="3" borderId="0" xfId="0" applyFill="1" applyAlignment="1">
      <alignment vertical="center"/>
    </xf>
    <xf numFmtId="0" fontId="4" fillId="3" borderId="6" xfId="0" applyFont="1" applyFill="1" applyBorder="1" applyAlignment="1">
      <alignment horizontal="left" vertical="center"/>
    </xf>
    <xf numFmtId="0" fontId="0" fillId="3" borderId="7" xfId="0" applyFill="1" applyBorder="1" applyAlignment="1">
      <alignment vertical="center"/>
    </xf>
    <xf numFmtId="0" fontId="4" fillId="3" borderId="7" xfId="0" applyFont="1" applyFill="1" applyBorder="1" applyAlignment="1">
      <alignment horizontal="center" vertical="center"/>
    </xf>
    <xf numFmtId="0" fontId="16" fillId="0" borderId="4" xfId="0" applyFont="1" applyBorder="1" applyAlignment="1">
      <alignment horizontal="left" vertical="center"/>
    </xf>
    <xf numFmtId="0" fontId="0" fillId="0" borderId="4" xfId="0" applyBorder="1" applyAlignment="1">
      <alignment vertical="center"/>
    </xf>
    <xf numFmtId="0" fontId="1" fillId="0" borderId="5" xfId="0" applyFont="1" applyBorder="1" applyAlignment="1">
      <alignment horizontal="left" vertical="center"/>
    </xf>
    <xf numFmtId="0" fontId="0" fillId="0" borderId="9" xfId="0" applyBorder="1" applyAlignment="1">
      <alignment vertical="center"/>
    </xf>
    <xf numFmtId="0" fontId="0" fillId="0" borderId="10" xfId="0" applyBorder="1" applyAlignment="1">
      <alignment vertical="center"/>
    </xf>
    <xf numFmtId="0" fontId="0" fillId="0" borderId="1" xfId="0" applyBorder="1" applyAlignment="1">
      <alignment vertical="center"/>
    </xf>
    <xf numFmtId="0" fontId="0" fillId="0" borderId="2" xfId="0" applyBorder="1" applyAlignment="1">
      <alignment vertical="center"/>
    </xf>
    <xf numFmtId="0" fontId="2" fillId="0" borderId="3" xfId="0" applyFont="1" applyBorder="1" applyAlignment="1">
      <alignment vertical="center"/>
    </xf>
    <xf numFmtId="0" fontId="3" fillId="0" borderId="3" xfId="0" applyFont="1" applyBorder="1" applyAlignment="1">
      <alignment vertical="center"/>
    </xf>
    <xf numFmtId="0" fontId="3" fillId="0" borderId="0" xfId="0" applyFont="1" applyAlignment="1">
      <alignment horizontal="left" vertical="center"/>
    </xf>
    <xf numFmtId="0" fontId="12" fillId="0" borderId="0" xfId="0" applyFont="1" applyAlignment="1">
      <alignment vertical="center"/>
    </xf>
    <xf numFmtId="165" fontId="2" fillId="0" borderId="0" xfId="0" applyNumberFormat="1" applyFont="1" applyAlignment="1">
      <alignment horizontal="left" vertical="center"/>
    </xf>
    <xf numFmtId="0" fontId="0" fillId="0" borderId="12" xfId="0" applyBorder="1" applyAlignment="1">
      <alignment vertical="center"/>
    </xf>
    <xf numFmtId="0" fontId="0" fillId="0" borderId="13" xfId="0" applyBorder="1" applyAlignment="1">
      <alignment vertical="center"/>
    </xf>
    <xf numFmtId="0" fontId="18" fillId="0" borderId="0" xfId="0" applyFont="1" applyAlignment="1">
      <alignment horizontal="left" vertical="center"/>
    </xf>
    <xf numFmtId="0" fontId="0" fillId="0" borderId="15" xfId="0" applyBorder="1" applyAlignment="1">
      <alignment vertical="center"/>
    </xf>
    <xf numFmtId="0" fontId="0" fillId="4" borderId="7" xfId="0" applyFill="1" applyBorder="1" applyAlignment="1">
      <alignment vertical="center"/>
    </xf>
    <xf numFmtId="0" fontId="19" fillId="4" borderId="0" xfId="0" applyFont="1" applyFill="1" applyAlignment="1">
      <alignment horizontal="center" vertical="center"/>
    </xf>
    <xf numFmtId="0" fontId="20" fillId="0" borderId="16" xfId="0" applyFont="1" applyBorder="1" applyAlignment="1">
      <alignment horizontal="center" vertical="center" wrapText="1"/>
    </xf>
    <xf numFmtId="0" fontId="20" fillId="0" borderId="17" xfId="0" applyFont="1" applyBorder="1" applyAlignment="1">
      <alignment horizontal="center" vertical="center" wrapText="1"/>
    </xf>
    <xf numFmtId="0" fontId="20" fillId="0" borderId="18" xfId="0" applyFont="1" applyBorder="1" applyAlignment="1">
      <alignment horizontal="center" vertical="center" wrapText="1"/>
    </xf>
    <xf numFmtId="0" fontId="0" fillId="0" borderId="11" xfId="0" applyBorder="1" applyAlignment="1">
      <alignment vertical="center"/>
    </xf>
    <xf numFmtId="0" fontId="4" fillId="0" borderId="3" xfId="0" applyFont="1" applyBorder="1" applyAlignment="1">
      <alignment vertical="center"/>
    </xf>
    <xf numFmtId="0" fontId="21" fillId="0" borderId="0" xfId="0" applyFont="1" applyAlignment="1">
      <alignment horizontal="left" vertical="center"/>
    </xf>
    <xf numFmtId="0" fontId="21" fillId="0" borderId="0" xfId="0" applyFont="1" applyAlignment="1">
      <alignment vertical="center"/>
    </xf>
    <xf numFmtId="4" fontId="21" fillId="0" borderId="0" xfId="0" applyNumberFormat="1" applyFont="1" applyAlignment="1">
      <alignment vertical="center"/>
    </xf>
    <xf numFmtId="0" fontId="4" fillId="0" borderId="0" xfId="0" applyFont="1" applyAlignment="1">
      <alignment horizontal="center" vertical="center"/>
    </xf>
    <xf numFmtId="4" fontId="17" fillId="0" borderId="14" xfId="0" applyNumberFormat="1" applyFont="1" applyBorder="1" applyAlignment="1">
      <alignment vertical="center"/>
    </xf>
    <xf numFmtId="4" fontId="17" fillId="0" borderId="0" xfId="0" applyNumberFormat="1" applyFont="1" applyAlignment="1">
      <alignment vertical="center"/>
    </xf>
    <xf numFmtId="166" fontId="17" fillId="0" borderId="0" xfId="0" applyNumberFormat="1" applyFont="1" applyAlignment="1">
      <alignment vertical="center"/>
    </xf>
    <xf numFmtId="4" fontId="17" fillId="0" borderId="15" xfId="0" applyNumberFormat="1" applyFont="1" applyBorder="1" applyAlignment="1">
      <alignment vertical="center"/>
    </xf>
    <xf numFmtId="0" fontId="4" fillId="0" borderId="0" xfId="0" applyFont="1" applyAlignment="1">
      <alignment horizontal="left" vertical="center"/>
    </xf>
    <xf numFmtId="0" fontId="22" fillId="0" borderId="0" xfId="0" applyFont="1" applyAlignment="1">
      <alignment horizontal="left" vertical="center"/>
    </xf>
    <xf numFmtId="0" fontId="23" fillId="0" borderId="0" xfId="1" applyFont="1" applyAlignment="1">
      <alignment horizontal="center" vertical="center"/>
    </xf>
    <xf numFmtId="0" fontId="5" fillId="0" borderId="3" xfId="0" applyFont="1" applyBorder="1" applyAlignment="1">
      <alignment vertical="center"/>
    </xf>
    <xf numFmtId="0" fontId="24" fillId="0" borderId="0" xfId="0" applyFont="1" applyAlignment="1">
      <alignment vertical="center"/>
    </xf>
    <xf numFmtId="0" fontId="25" fillId="0" borderId="0" xfId="0" applyFont="1" applyAlignment="1">
      <alignment vertical="center"/>
    </xf>
    <xf numFmtId="0" fontId="3" fillId="0" borderId="0" xfId="0" applyFont="1" applyAlignment="1">
      <alignment horizontal="center" vertical="center"/>
    </xf>
    <xf numFmtId="4" fontId="26" fillId="0" borderId="14" xfId="0" applyNumberFormat="1" applyFont="1" applyBorder="1" applyAlignment="1">
      <alignment vertical="center"/>
    </xf>
    <xf numFmtId="4" fontId="26" fillId="0" borderId="0" xfId="0" applyNumberFormat="1" applyFont="1" applyAlignment="1">
      <alignment vertical="center"/>
    </xf>
    <xf numFmtId="166" fontId="26" fillId="0" borderId="0" xfId="0" applyNumberFormat="1" applyFont="1" applyAlignment="1">
      <alignment vertical="center"/>
    </xf>
    <xf numFmtId="4" fontId="26" fillId="0" borderId="15" xfId="0" applyNumberFormat="1" applyFont="1" applyBorder="1" applyAlignment="1">
      <alignment vertical="center"/>
    </xf>
    <xf numFmtId="0" fontId="5" fillId="0" borderId="0" xfId="0" applyFont="1" applyAlignment="1">
      <alignment horizontal="left" vertical="center"/>
    </xf>
    <xf numFmtId="4" fontId="26" fillId="0" borderId="19" xfId="0" applyNumberFormat="1" applyFont="1" applyBorder="1" applyAlignment="1">
      <alignment vertical="center"/>
    </xf>
    <xf numFmtId="4" fontId="26" fillId="0" borderId="20" xfId="0" applyNumberFormat="1" applyFont="1" applyBorder="1" applyAlignment="1">
      <alignment vertical="center"/>
    </xf>
    <xf numFmtId="166" fontId="26" fillId="0" borderId="20" xfId="0" applyNumberFormat="1" applyFont="1" applyBorder="1" applyAlignment="1">
      <alignment vertical="center"/>
    </xf>
    <xf numFmtId="4" fontId="26" fillId="0" borderId="21" xfId="0" applyNumberFormat="1" applyFont="1" applyBorder="1" applyAlignment="1">
      <alignment vertical="center"/>
    </xf>
    <xf numFmtId="0" fontId="27" fillId="0" borderId="0" xfId="0" applyFont="1" applyAlignment="1">
      <alignment horizontal="left" vertical="center"/>
    </xf>
    <xf numFmtId="0" fontId="0" fillId="0" borderId="3" xfId="0" applyBorder="1" applyAlignment="1">
      <alignment vertical="center" wrapText="1"/>
    </xf>
    <xf numFmtId="0" fontId="12" fillId="0" borderId="0" xfId="0" applyFont="1" applyAlignment="1">
      <alignment horizontal="left" vertical="center"/>
    </xf>
    <xf numFmtId="4" fontId="13" fillId="0" borderId="0" xfId="0" applyNumberFormat="1" applyFont="1" applyAlignment="1">
      <alignment vertical="center"/>
    </xf>
    <xf numFmtId="0" fontId="9" fillId="0" borderId="0" xfId="0" applyFont="1" applyAlignment="1">
      <alignment vertical="center"/>
    </xf>
    <xf numFmtId="164" fontId="13" fillId="0" borderId="0" xfId="0" applyNumberFormat="1" applyFont="1" applyAlignment="1">
      <alignment horizontal="righ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ill="1" applyAlignment="1">
      <alignment vertical="center"/>
    </xf>
    <xf numFmtId="0" fontId="4" fillId="4" borderId="6" xfId="0" applyFont="1" applyFill="1" applyBorder="1" applyAlignment="1">
      <alignment horizontal="left" vertical="center"/>
    </xf>
    <xf numFmtId="0" fontId="4" fillId="4" borderId="7" xfId="0" applyFont="1" applyFill="1" applyBorder="1" applyAlignment="1">
      <alignment horizontal="right" vertical="center"/>
    </xf>
    <xf numFmtId="0" fontId="4" fillId="4" borderId="7" xfId="0" applyFont="1" applyFill="1" applyBorder="1" applyAlignment="1">
      <alignment horizontal="center" vertical="center"/>
    </xf>
    <xf numFmtId="4" fontId="4" fillId="4" borderId="7" xfId="0" applyNumberFormat="1" applyFont="1" applyFill="1" applyBorder="1" applyAlignment="1">
      <alignment vertical="center"/>
    </xf>
    <xf numFmtId="0" fontId="0" fillId="4" borderId="8" xfId="0" applyFill="1" applyBorder="1" applyAlignment="1">
      <alignment vertical="center"/>
    </xf>
    <xf numFmtId="0" fontId="1" fillId="0" borderId="5" xfId="0" applyFont="1" applyBorder="1" applyAlignment="1">
      <alignment horizontal="center" vertical="center"/>
    </xf>
    <xf numFmtId="0" fontId="1" fillId="0" borderId="5" xfId="0" applyFont="1" applyBorder="1" applyAlignment="1">
      <alignment horizontal="right" vertical="center"/>
    </xf>
    <xf numFmtId="0" fontId="19" fillId="4" borderId="0" xfId="0" applyFont="1" applyFill="1" applyAlignment="1">
      <alignment horizontal="left" vertical="center"/>
    </xf>
    <xf numFmtId="0" fontId="19" fillId="4" borderId="0" xfId="0" applyFont="1" applyFill="1" applyAlignment="1">
      <alignment horizontal="right" vertical="center"/>
    </xf>
    <xf numFmtId="0" fontId="28" fillId="0" borderId="0" xfId="0" applyFont="1" applyAlignment="1">
      <alignment horizontal="left" vertical="center"/>
    </xf>
    <xf numFmtId="0" fontId="6" fillId="0" borderId="3" xfId="0" applyFont="1" applyBorder="1" applyAlignment="1">
      <alignment vertical="center"/>
    </xf>
    <xf numFmtId="0" fontId="6" fillId="0" borderId="20" xfId="0" applyFont="1" applyBorder="1" applyAlignment="1">
      <alignment horizontal="left" vertical="center"/>
    </xf>
    <xf numFmtId="0" fontId="6" fillId="0" borderId="20" xfId="0" applyFont="1" applyBorder="1" applyAlignment="1">
      <alignment vertical="center"/>
    </xf>
    <xf numFmtId="4" fontId="6" fillId="0" borderId="20" xfId="0" applyNumberFormat="1" applyFont="1" applyBorder="1" applyAlignment="1">
      <alignment vertical="center"/>
    </xf>
    <xf numFmtId="0" fontId="7" fillId="0" borderId="3" xfId="0" applyFont="1" applyBorder="1" applyAlignment="1">
      <alignment vertical="center"/>
    </xf>
    <xf numFmtId="0" fontId="7" fillId="0" borderId="20" xfId="0" applyFont="1" applyBorder="1" applyAlignment="1">
      <alignment horizontal="left" vertical="center"/>
    </xf>
    <xf numFmtId="0" fontId="7" fillId="0" borderId="20" xfId="0" applyFont="1" applyBorder="1" applyAlignment="1">
      <alignment vertical="center"/>
    </xf>
    <xf numFmtId="4" fontId="7" fillId="0" borderId="20" xfId="0" applyNumberFormat="1" applyFont="1" applyBorder="1" applyAlignment="1">
      <alignment vertical="center"/>
    </xf>
    <xf numFmtId="0" fontId="0" fillId="0" borderId="3" xfId="0" applyBorder="1" applyAlignment="1">
      <alignment horizontal="center" vertical="center" wrapText="1"/>
    </xf>
    <xf numFmtId="0" fontId="19" fillId="4" borderId="16" xfId="0" applyFont="1" applyFill="1" applyBorder="1" applyAlignment="1">
      <alignment horizontal="center" vertical="center" wrapText="1"/>
    </xf>
    <xf numFmtId="0" fontId="19" fillId="4" borderId="17" xfId="0" applyFont="1" applyFill="1" applyBorder="1" applyAlignment="1">
      <alignment horizontal="center" vertical="center" wrapText="1"/>
    </xf>
    <xf numFmtId="0" fontId="19" fillId="4" borderId="18" xfId="0" applyFont="1" applyFill="1" applyBorder="1" applyAlignment="1">
      <alignment horizontal="center" vertical="center" wrapText="1"/>
    </xf>
    <xf numFmtId="0" fontId="19" fillId="4" borderId="0" xfId="0" applyFont="1" applyFill="1" applyAlignment="1">
      <alignment horizontal="center" vertical="center" wrapText="1"/>
    </xf>
    <xf numFmtId="4" fontId="21" fillId="0" borderId="0" xfId="0" applyNumberFormat="1" applyFont="1"/>
    <xf numFmtId="166" fontId="29" fillId="0" borderId="12" xfId="0" applyNumberFormat="1" applyFont="1" applyBorder="1"/>
    <xf numFmtId="166" fontId="29" fillId="0" borderId="13" xfId="0" applyNumberFormat="1" applyFont="1" applyBorder="1"/>
    <xf numFmtId="4" fontId="30" fillId="0" borderId="0" xfId="0" applyNumberFormat="1" applyFont="1" applyAlignment="1">
      <alignment vertical="center"/>
    </xf>
    <xf numFmtId="0" fontId="8" fillId="0" borderId="3" xfId="0" applyFont="1" applyBorder="1"/>
    <xf numFmtId="0" fontId="8" fillId="0" borderId="0" xfId="0" applyFont="1" applyAlignment="1">
      <alignment horizontal="left"/>
    </xf>
    <xf numFmtId="0" fontId="6" fillId="0" borderId="0" xfId="0" applyFont="1" applyAlignment="1">
      <alignment horizontal="left"/>
    </xf>
    <xf numFmtId="4" fontId="6" fillId="0" borderId="0" xfId="0" applyNumberFormat="1" applyFont="1"/>
    <xf numFmtId="0" fontId="8" fillId="0" borderId="14" xfId="0" applyFont="1" applyBorder="1"/>
    <xf numFmtId="166" fontId="8" fillId="0" borderId="0" xfId="0" applyNumberFormat="1" applyFont="1"/>
    <xf numFmtId="166" fontId="8" fillId="0" borderId="15" xfId="0" applyNumberFormat="1" applyFont="1" applyBorder="1"/>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lignment horizontal="left"/>
    </xf>
    <xf numFmtId="4" fontId="7" fillId="0" borderId="0" xfId="0" applyNumberFormat="1" applyFont="1"/>
    <xf numFmtId="0" fontId="0" fillId="0" borderId="3" xfId="0" applyBorder="1" applyAlignment="1" applyProtection="1">
      <alignment vertical="center"/>
      <protection locked="0"/>
    </xf>
    <xf numFmtId="0" fontId="19" fillId="0" borderId="22" xfId="0" applyFont="1" applyBorder="1" applyAlignment="1" applyProtection="1">
      <alignment horizontal="center" vertical="center"/>
      <protection locked="0"/>
    </xf>
    <xf numFmtId="49" fontId="19" fillId="0" borderId="22" xfId="0" applyNumberFormat="1" applyFont="1" applyBorder="1" applyAlignment="1" applyProtection="1">
      <alignment horizontal="left" vertical="center" wrapText="1"/>
      <protection locked="0"/>
    </xf>
    <xf numFmtId="0" fontId="19" fillId="0" borderId="22" xfId="0" applyFont="1" applyBorder="1" applyAlignment="1" applyProtection="1">
      <alignment horizontal="left" vertical="center" wrapText="1"/>
      <protection locked="0"/>
    </xf>
    <xf numFmtId="0" fontId="19" fillId="0" borderId="22" xfId="0" applyFont="1" applyBorder="1" applyAlignment="1" applyProtection="1">
      <alignment horizontal="center" vertical="center" wrapText="1"/>
      <protection locked="0"/>
    </xf>
    <xf numFmtId="167" fontId="19" fillId="0" borderId="22" xfId="0" applyNumberFormat="1" applyFont="1" applyBorder="1" applyAlignment="1" applyProtection="1">
      <alignment vertical="center"/>
      <protection locked="0"/>
    </xf>
    <xf numFmtId="4" fontId="19" fillId="0" borderId="22" xfId="0" applyNumberFormat="1" applyFont="1" applyBorder="1" applyAlignment="1" applyProtection="1">
      <alignment vertical="center"/>
      <protection locked="0"/>
    </xf>
    <xf numFmtId="0" fontId="0" fillId="0" borderId="22" xfId="0" applyBorder="1" applyAlignment="1" applyProtection="1">
      <alignment vertical="center"/>
      <protection locked="0"/>
    </xf>
    <xf numFmtId="0" fontId="20" fillId="0" borderId="14" xfId="0" applyFont="1" applyBorder="1" applyAlignment="1">
      <alignment horizontal="left" vertical="center"/>
    </xf>
    <xf numFmtId="0" fontId="20" fillId="0" borderId="0" xfId="0" applyFont="1" applyAlignment="1">
      <alignment horizontal="center" vertical="center"/>
    </xf>
    <xf numFmtId="166" fontId="20" fillId="0" borderId="0" xfId="0" applyNumberFormat="1" applyFont="1" applyAlignment="1">
      <alignment vertical="center"/>
    </xf>
    <xf numFmtId="166" fontId="20" fillId="0" borderId="15" xfId="0" applyNumberFormat="1" applyFont="1" applyBorder="1" applyAlignment="1">
      <alignment vertical="center"/>
    </xf>
    <xf numFmtId="0" fontId="19" fillId="0" borderId="0" xfId="0" applyFont="1" applyAlignment="1">
      <alignment horizontal="left" vertical="center"/>
    </xf>
    <xf numFmtId="4" fontId="0" fillId="0" borderId="0" xfId="0" applyNumberFormat="1" applyAlignment="1">
      <alignment vertical="center"/>
    </xf>
    <xf numFmtId="0" fontId="31" fillId="0" borderId="22" xfId="0" applyFont="1" applyBorder="1" applyAlignment="1" applyProtection="1">
      <alignment horizontal="center" vertical="center"/>
      <protection locked="0"/>
    </xf>
    <xf numFmtId="49" fontId="31" fillId="0" borderId="22" xfId="0" applyNumberFormat="1" applyFont="1" applyBorder="1" applyAlignment="1" applyProtection="1">
      <alignment horizontal="left" vertical="center" wrapText="1"/>
      <protection locked="0"/>
    </xf>
    <xf numFmtId="0" fontId="31" fillId="0" borderId="22" xfId="0" applyFont="1" applyBorder="1" applyAlignment="1" applyProtection="1">
      <alignment horizontal="left" vertical="center" wrapText="1"/>
      <protection locked="0"/>
    </xf>
    <xf numFmtId="0" fontId="31" fillId="0" borderId="22" xfId="0" applyFont="1" applyBorder="1" applyAlignment="1" applyProtection="1">
      <alignment horizontal="center" vertical="center" wrapText="1"/>
      <protection locked="0"/>
    </xf>
    <xf numFmtId="167" fontId="31" fillId="0" borderId="22" xfId="0" applyNumberFormat="1" applyFont="1" applyBorder="1" applyAlignment="1" applyProtection="1">
      <alignment vertical="center"/>
      <protection locked="0"/>
    </xf>
    <xf numFmtId="4" fontId="31" fillId="0" borderId="22" xfId="0" applyNumberFormat="1" applyFont="1" applyBorder="1" applyAlignment="1" applyProtection="1">
      <alignment vertical="center"/>
      <protection locked="0"/>
    </xf>
    <xf numFmtId="0" fontId="32" fillId="0" borderId="22" xfId="0" applyFont="1" applyBorder="1" applyAlignment="1" applyProtection="1">
      <alignment vertical="center"/>
      <protection locked="0"/>
    </xf>
    <xf numFmtId="0" fontId="32" fillId="0" borderId="3" xfId="0" applyFont="1" applyBorder="1" applyAlignment="1">
      <alignment vertical="center"/>
    </xf>
    <xf numFmtId="0" fontId="31" fillId="0" borderId="14" xfId="0" applyFont="1" applyBorder="1" applyAlignment="1">
      <alignment horizontal="left" vertical="center"/>
    </xf>
    <xf numFmtId="0" fontId="31" fillId="0" borderId="0" xfId="0" applyFont="1" applyAlignment="1">
      <alignment horizontal="center" vertical="center"/>
    </xf>
    <xf numFmtId="0" fontId="20" fillId="0" borderId="19" xfId="0" applyFont="1" applyBorder="1" applyAlignment="1">
      <alignment horizontal="left" vertical="center"/>
    </xf>
    <xf numFmtId="0" fontId="20" fillId="0" borderId="20" xfId="0" applyFont="1" applyBorder="1" applyAlignment="1">
      <alignment horizontal="center" vertical="center"/>
    </xf>
    <xf numFmtId="166" fontId="20" fillId="0" borderId="20" xfId="0" applyNumberFormat="1" applyFont="1" applyBorder="1" applyAlignment="1">
      <alignment vertical="center"/>
    </xf>
    <xf numFmtId="166" fontId="20" fillId="0" borderId="21" xfId="0" applyNumberFormat="1" applyFont="1" applyBorder="1" applyAlignment="1">
      <alignment vertical="center"/>
    </xf>
    <xf numFmtId="49" fontId="36" fillId="0" borderId="0" xfId="2" applyNumberFormat="1" applyFont="1" applyAlignment="1">
      <alignment vertical="top" wrapText="1"/>
    </xf>
    <xf numFmtId="49" fontId="19" fillId="0" borderId="0" xfId="2" applyNumberFormat="1" applyFont="1" applyAlignment="1">
      <alignment vertical="top" wrapText="1"/>
    </xf>
    <xf numFmtId="0" fontId="19" fillId="0" borderId="0" xfId="0" applyFont="1"/>
    <xf numFmtId="49" fontId="38" fillId="0" borderId="0" xfId="0" applyNumberFormat="1" applyFont="1" applyAlignment="1">
      <alignment vertical="top" wrapText="1"/>
    </xf>
    <xf numFmtId="0" fontId="39" fillId="0" borderId="0" xfId="0" applyFont="1" applyAlignment="1">
      <alignment horizontal="left" vertical="center"/>
    </xf>
    <xf numFmtId="0" fontId="40" fillId="0" borderId="0" xfId="0" applyFont="1" applyAlignment="1">
      <alignment horizontal="left" vertical="center"/>
    </xf>
    <xf numFmtId="0" fontId="41" fillId="0" borderId="0" xfId="0" applyFont="1" applyAlignment="1">
      <alignment horizontal="left" vertical="center"/>
    </xf>
    <xf numFmtId="0" fontId="43" fillId="0" borderId="0" xfId="0" applyFont="1" applyAlignment="1">
      <alignment horizontal="left" vertical="center"/>
    </xf>
    <xf numFmtId="165" fontId="43" fillId="0" borderId="0" xfId="0" applyNumberFormat="1" applyFont="1" applyAlignment="1">
      <alignment horizontal="left" vertical="center"/>
    </xf>
    <xf numFmtId="0" fontId="43" fillId="0" borderId="0" xfId="0" applyFont="1" applyAlignment="1">
      <alignment horizontal="left" vertical="center" wrapText="1"/>
    </xf>
    <xf numFmtId="0" fontId="44" fillId="0" borderId="0" xfId="0" applyFont="1" applyAlignment="1">
      <alignment horizontal="left" vertical="center"/>
    </xf>
    <xf numFmtId="4" fontId="45" fillId="0" borderId="0" xfId="0" applyNumberFormat="1" applyFont="1" applyAlignment="1">
      <alignment vertical="center"/>
    </xf>
    <xf numFmtId="0" fontId="41" fillId="0" borderId="0" xfId="0" applyFont="1" applyAlignment="1">
      <alignment horizontal="right" vertical="center"/>
    </xf>
    <xf numFmtId="0" fontId="46" fillId="0" borderId="0" xfId="0" applyFont="1" applyAlignment="1">
      <alignment horizontal="left" vertical="center"/>
    </xf>
    <xf numFmtId="0" fontId="47" fillId="0" borderId="0" xfId="0" applyFont="1" applyAlignment="1">
      <alignment horizontal="left" vertical="center"/>
    </xf>
    <xf numFmtId="4" fontId="47" fillId="0" borderId="0" xfId="0" applyNumberFormat="1" applyFont="1" applyAlignment="1">
      <alignment vertical="center"/>
    </xf>
    <xf numFmtId="0" fontId="48" fillId="0" borderId="0" xfId="0" applyFont="1" applyAlignment="1">
      <alignment vertical="center"/>
    </xf>
    <xf numFmtId="164" fontId="47" fillId="0" borderId="0" xfId="0" applyNumberFormat="1" applyFont="1" applyAlignment="1">
      <alignment horizontal="right" vertical="center"/>
    </xf>
    <xf numFmtId="4" fontId="41" fillId="0" borderId="0" xfId="0" applyNumberFormat="1" applyFont="1" applyAlignment="1">
      <alignment vertical="center"/>
    </xf>
    <xf numFmtId="164" fontId="41" fillId="0" borderId="0" xfId="0" applyNumberFormat="1" applyFont="1" applyAlignment="1">
      <alignment horizontal="right" vertical="center"/>
    </xf>
    <xf numFmtId="0" fontId="49" fillId="4" borderId="6" xfId="0" applyFont="1" applyFill="1" applyBorder="1" applyAlignment="1">
      <alignment horizontal="left" vertical="center"/>
    </xf>
    <xf numFmtId="0" fontId="49" fillId="4" borderId="7" xfId="0" applyFont="1" applyFill="1" applyBorder="1" applyAlignment="1">
      <alignment horizontal="right" vertical="center"/>
    </xf>
    <xf numFmtId="0" fontId="49" fillId="4" borderId="7" xfId="0" applyFont="1" applyFill="1" applyBorder="1" applyAlignment="1">
      <alignment horizontal="center" vertical="center"/>
    </xf>
    <xf numFmtId="4" fontId="49" fillId="4" borderId="7" xfId="0" applyNumberFormat="1" applyFont="1" applyFill="1" applyBorder="1" applyAlignment="1">
      <alignment vertical="center"/>
    </xf>
    <xf numFmtId="0" fontId="50" fillId="0" borderId="4" xfId="0" applyFont="1" applyBorder="1" applyAlignment="1">
      <alignment horizontal="left" vertical="center"/>
    </xf>
    <xf numFmtId="0" fontId="41" fillId="0" borderId="5" xfId="0" applyFont="1" applyBorder="1" applyAlignment="1">
      <alignment horizontal="left" vertical="center"/>
    </xf>
    <xf numFmtId="0" fontId="41" fillId="0" borderId="5" xfId="0" applyFont="1" applyBorder="1" applyAlignment="1">
      <alignment horizontal="center" vertical="center"/>
    </xf>
    <xf numFmtId="0" fontId="41" fillId="0" borderId="5" xfId="0" applyFont="1" applyBorder="1" applyAlignment="1">
      <alignment horizontal="right" vertical="center"/>
    </xf>
    <xf numFmtId="0" fontId="51" fillId="4" borderId="0" xfId="0" applyFont="1" applyFill="1" applyAlignment="1">
      <alignment horizontal="left" vertical="center"/>
    </xf>
    <xf numFmtId="0" fontId="51" fillId="4" borderId="0" xfId="0" applyFont="1" applyFill="1" applyAlignment="1">
      <alignment horizontal="right" vertical="center"/>
    </xf>
    <xf numFmtId="0" fontId="52" fillId="0" borderId="0" xfId="0" applyFont="1" applyAlignment="1">
      <alignment horizontal="left" vertical="center"/>
    </xf>
    <xf numFmtId="0" fontId="53" fillId="0" borderId="0" xfId="0" applyFont="1" applyAlignment="1">
      <alignment vertical="center"/>
    </xf>
    <xf numFmtId="0" fontId="53" fillId="0" borderId="3" xfId="0" applyFont="1" applyBorder="1" applyAlignment="1">
      <alignment vertical="center"/>
    </xf>
    <xf numFmtId="0" fontId="53" fillId="0" borderId="20" xfId="0" applyFont="1" applyBorder="1" applyAlignment="1">
      <alignment horizontal="left" vertical="center"/>
    </xf>
    <xf numFmtId="0" fontId="53" fillId="0" borderId="20" xfId="0" applyFont="1" applyBorder="1" applyAlignment="1">
      <alignment vertical="center"/>
    </xf>
    <xf numFmtId="4" fontId="53" fillId="0" borderId="20" xfId="0" applyNumberFormat="1" applyFont="1" applyBorder="1" applyAlignment="1">
      <alignment vertical="center"/>
    </xf>
    <xf numFmtId="0" fontId="54" fillId="0" borderId="0" xfId="0" applyFont="1" applyAlignment="1">
      <alignment vertical="center"/>
    </xf>
    <xf numFmtId="0" fontId="54" fillId="0" borderId="3" xfId="0" applyFont="1" applyBorder="1" applyAlignment="1">
      <alignment vertical="center"/>
    </xf>
    <xf numFmtId="0" fontId="54" fillId="0" borderId="20" xfId="0" applyFont="1" applyBorder="1" applyAlignment="1">
      <alignment horizontal="left" vertical="center"/>
    </xf>
    <xf numFmtId="0" fontId="54" fillId="0" borderId="20" xfId="0" applyFont="1" applyBorder="1" applyAlignment="1">
      <alignment vertical="center"/>
    </xf>
    <xf numFmtId="4" fontId="54" fillId="0" borderId="20" xfId="0" applyNumberFormat="1" applyFont="1" applyBorder="1" applyAlignment="1">
      <alignment vertical="center"/>
    </xf>
    <xf numFmtId="0" fontId="51" fillId="4" borderId="16" xfId="0" applyFont="1" applyFill="1" applyBorder="1" applyAlignment="1">
      <alignment horizontal="center" vertical="center" wrapText="1"/>
    </xf>
    <xf numFmtId="0" fontId="51" fillId="4" borderId="17" xfId="0" applyFont="1" applyFill="1" applyBorder="1" applyAlignment="1">
      <alignment horizontal="center" vertical="center" wrapText="1"/>
    </xf>
    <xf numFmtId="0" fontId="51" fillId="4" borderId="18" xfId="0" applyFont="1" applyFill="1" applyBorder="1" applyAlignment="1">
      <alignment horizontal="center" vertical="center" wrapText="1"/>
    </xf>
    <xf numFmtId="0" fontId="51" fillId="4" borderId="0" xfId="0" applyFont="1" applyFill="1" applyAlignment="1">
      <alignment horizontal="center" vertical="center" wrapText="1"/>
    </xf>
    <xf numFmtId="0" fontId="55" fillId="0" borderId="16" xfId="0" applyFont="1" applyBorder="1" applyAlignment="1">
      <alignment horizontal="center" vertical="center" wrapText="1"/>
    </xf>
    <xf numFmtId="0" fontId="55" fillId="0" borderId="17" xfId="0" applyFont="1" applyBorder="1" applyAlignment="1">
      <alignment horizontal="center" vertical="center" wrapText="1"/>
    </xf>
    <xf numFmtId="0" fontId="55" fillId="0" borderId="18" xfId="0" applyFont="1" applyBorder="1" applyAlignment="1">
      <alignment horizontal="center" vertical="center" wrapText="1"/>
    </xf>
    <xf numFmtId="0" fontId="45" fillId="0" borderId="0" xfId="0" applyFont="1" applyAlignment="1">
      <alignment horizontal="left" vertical="center"/>
    </xf>
    <xf numFmtId="4" fontId="45" fillId="0" borderId="0" xfId="0" applyNumberFormat="1" applyFont="1"/>
    <xf numFmtId="166" fontId="56" fillId="0" borderId="12" xfId="0" applyNumberFormat="1" applyFont="1" applyBorder="1"/>
    <xf numFmtId="166" fontId="56" fillId="0" borderId="13" xfId="0" applyNumberFormat="1" applyFont="1" applyBorder="1"/>
    <xf numFmtId="4" fontId="57" fillId="0" borderId="0" xfId="0" applyNumberFormat="1" applyFont="1" applyAlignment="1">
      <alignment vertical="center"/>
    </xf>
    <xf numFmtId="0" fontId="58" fillId="0" borderId="0" xfId="0" applyFont="1"/>
    <xf numFmtId="0" fontId="58" fillId="0" borderId="3" xfId="0" applyFont="1" applyBorder="1"/>
    <xf numFmtId="0" fontId="58" fillId="0" borderId="0" xfId="0" applyFont="1" applyAlignment="1">
      <alignment horizontal="left"/>
    </xf>
    <xf numFmtId="0" fontId="53" fillId="0" borderId="0" xfId="0" applyFont="1" applyAlignment="1">
      <alignment horizontal="left"/>
    </xf>
    <xf numFmtId="4" fontId="53" fillId="0" borderId="0" xfId="0" applyNumberFormat="1" applyFont="1"/>
    <xf numFmtId="0" fontId="58" fillId="0" borderId="14" xfId="0" applyFont="1" applyBorder="1"/>
    <xf numFmtId="166" fontId="58" fillId="0" borderId="0" xfId="0" applyNumberFormat="1" applyFont="1"/>
    <xf numFmtId="166" fontId="58" fillId="0" borderId="15" xfId="0" applyNumberFormat="1" applyFont="1" applyBorder="1"/>
    <xf numFmtId="0" fontId="58" fillId="0" borderId="0" xfId="0" applyFont="1" applyAlignment="1">
      <alignment horizontal="center"/>
    </xf>
    <xf numFmtId="4" fontId="58" fillId="0" borderId="0" xfId="0" applyNumberFormat="1" applyFont="1" applyAlignment="1">
      <alignment vertical="center"/>
    </xf>
    <xf numFmtId="0" fontId="54" fillId="0" borderId="0" xfId="0" applyFont="1" applyAlignment="1">
      <alignment horizontal="left"/>
    </xf>
    <xf numFmtId="4" fontId="54" fillId="0" borderId="0" xfId="0" applyNumberFormat="1" applyFont="1"/>
    <xf numFmtId="0" fontId="51" fillId="0" borderId="22" xfId="0" applyFont="1" applyBorder="1" applyAlignment="1">
      <alignment horizontal="center" vertical="center"/>
    </xf>
    <xf numFmtId="49" fontId="51" fillId="0" borderId="22" xfId="0" applyNumberFormat="1" applyFont="1" applyBorder="1" applyAlignment="1">
      <alignment horizontal="left" vertical="center" wrapText="1"/>
    </xf>
    <xf numFmtId="0" fontId="51" fillId="0" borderId="22" xfId="0" applyFont="1" applyBorder="1" applyAlignment="1">
      <alignment horizontal="left" vertical="center" wrapText="1"/>
    </xf>
    <xf numFmtId="0" fontId="51" fillId="0" borderId="22" xfId="0" applyFont="1" applyBorder="1" applyAlignment="1">
      <alignment horizontal="center" vertical="center" wrapText="1"/>
    </xf>
    <xf numFmtId="167" fontId="51" fillId="0" borderId="22" xfId="0" applyNumberFormat="1" applyFont="1" applyBorder="1" applyAlignment="1">
      <alignment vertical="center"/>
    </xf>
    <xf numFmtId="4" fontId="51" fillId="0" borderId="22" xfId="0" applyNumberFormat="1" applyFont="1" applyBorder="1" applyAlignment="1">
      <alignment vertical="center"/>
    </xf>
    <xf numFmtId="0" fontId="0" fillId="0" borderId="22" xfId="0" applyBorder="1" applyAlignment="1">
      <alignment vertical="center"/>
    </xf>
    <xf numFmtId="0" fontId="55" fillId="0" borderId="14" xfId="0" applyFont="1" applyBorder="1" applyAlignment="1">
      <alignment horizontal="left" vertical="center"/>
    </xf>
    <xf numFmtId="0" fontId="55" fillId="0" borderId="0" xfId="0" applyFont="1" applyAlignment="1">
      <alignment horizontal="center" vertical="center"/>
    </xf>
    <xf numFmtId="166" fontId="55" fillId="0" borderId="0" xfId="0" applyNumberFormat="1" applyFont="1" applyAlignment="1">
      <alignment vertical="center"/>
    </xf>
    <xf numFmtId="166" fontId="55" fillId="0" borderId="15" xfId="0" applyNumberFormat="1" applyFont="1" applyBorder="1" applyAlignment="1">
      <alignment vertical="center"/>
    </xf>
    <xf numFmtId="0" fontId="51" fillId="0" borderId="0" xfId="0" applyFont="1" applyAlignment="1">
      <alignment horizontal="left" vertical="center"/>
    </xf>
    <xf numFmtId="0" fontId="59" fillId="0" borderId="22" xfId="0" applyFont="1" applyBorder="1" applyAlignment="1">
      <alignment horizontal="center" vertical="center"/>
    </xf>
    <xf numFmtId="49" fontId="59" fillId="0" borderId="22" xfId="0" applyNumberFormat="1" applyFont="1" applyBorder="1" applyAlignment="1">
      <alignment horizontal="left" vertical="center" wrapText="1"/>
    </xf>
    <xf numFmtId="0" fontId="59" fillId="0" borderId="22" xfId="0" applyFont="1" applyBorder="1" applyAlignment="1">
      <alignment horizontal="left" vertical="center" wrapText="1"/>
    </xf>
    <xf numFmtId="0" fontId="59" fillId="0" borderId="22" xfId="0" applyFont="1" applyBorder="1" applyAlignment="1">
      <alignment horizontal="center" vertical="center" wrapText="1"/>
    </xf>
    <xf numFmtId="167" fontId="59" fillId="0" borderId="22" xfId="0" applyNumberFormat="1" applyFont="1" applyBorder="1" applyAlignment="1">
      <alignment vertical="center"/>
    </xf>
    <xf numFmtId="4" fontId="59" fillId="0" borderId="22" xfId="0" applyNumberFormat="1" applyFont="1" applyBorder="1" applyAlignment="1">
      <alignment vertical="center"/>
    </xf>
    <xf numFmtId="0" fontId="60" fillId="0" borderId="22" xfId="0" applyFont="1" applyBorder="1" applyAlignment="1">
      <alignment vertical="center"/>
    </xf>
    <xf numFmtId="0" fontId="60" fillId="0" borderId="3" xfId="0" applyFont="1" applyBorder="1" applyAlignment="1">
      <alignment vertical="center"/>
    </xf>
    <xf numFmtId="0" fontId="59" fillId="0" borderId="14" xfId="0" applyFont="1" applyBorder="1" applyAlignment="1">
      <alignment horizontal="left" vertical="center"/>
    </xf>
    <xf numFmtId="0" fontId="59" fillId="0" borderId="0" xfId="0" applyFont="1" applyAlignment="1">
      <alignment horizontal="center" vertical="center"/>
    </xf>
    <xf numFmtId="0" fontId="55" fillId="0" borderId="19" xfId="0" applyFont="1" applyBorder="1" applyAlignment="1">
      <alignment horizontal="left" vertical="center"/>
    </xf>
    <xf numFmtId="0" fontId="55" fillId="0" borderId="20" xfId="0" applyFont="1" applyBorder="1" applyAlignment="1">
      <alignment horizontal="center" vertical="center"/>
    </xf>
    <xf numFmtId="166" fontId="55" fillId="0" borderId="20" xfId="0" applyNumberFormat="1" applyFont="1" applyBorder="1" applyAlignment="1">
      <alignment vertical="center"/>
    </xf>
    <xf numFmtId="166" fontId="55" fillId="0" borderId="21" xfId="0" applyNumberFormat="1" applyFont="1" applyBorder="1" applyAlignment="1">
      <alignment vertical="center"/>
    </xf>
    <xf numFmtId="0" fontId="61" fillId="0" borderId="3" xfId="0" applyFont="1" applyBorder="1" applyAlignment="1" applyProtection="1">
      <alignment vertical="center"/>
      <protection locked="0"/>
    </xf>
    <xf numFmtId="0" fontId="61" fillId="0" borderId="0" xfId="0" applyFont="1" applyAlignment="1">
      <alignment vertical="center"/>
    </xf>
    <xf numFmtId="0" fontId="61" fillId="0" borderId="0" xfId="0" applyFont="1" applyAlignment="1">
      <alignment horizontal="left" vertical="center"/>
    </xf>
    <xf numFmtId="4" fontId="61" fillId="0" borderId="0" xfId="0" applyNumberFormat="1" applyFont="1" applyAlignment="1">
      <alignment vertical="center"/>
    </xf>
    <xf numFmtId="0" fontId="61" fillId="0" borderId="22" xfId="0" applyFont="1" applyBorder="1" applyAlignment="1" applyProtection="1">
      <alignment vertical="center"/>
      <protection locked="0"/>
    </xf>
    <xf numFmtId="0" fontId="61" fillId="0" borderId="3" xfId="0" applyFont="1" applyBorder="1" applyAlignment="1">
      <alignment vertical="center"/>
    </xf>
    <xf numFmtId="0" fontId="19" fillId="0" borderId="14" xfId="0" applyFont="1" applyBorder="1" applyAlignment="1">
      <alignment horizontal="left" vertical="center"/>
    </xf>
    <xf numFmtId="0" fontId="19" fillId="0" borderId="0" xfId="0" applyFont="1" applyAlignment="1">
      <alignment horizontal="center" vertical="center"/>
    </xf>
    <xf numFmtId="166" fontId="19" fillId="0" borderId="0" xfId="0" applyNumberFormat="1" applyFont="1" applyAlignment="1">
      <alignment vertical="center"/>
    </xf>
    <xf numFmtId="166" fontId="19" fillId="0" borderId="15" xfId="0" applyNumberFormat="1" applyFont="1" applyBorder="1" applyAlignment="1">
      <alignment vertical="center"/>
    </xf>
    <xf numFmtId="0" fontId="62" fillId="5" borderId="23" xfId="0" applyFont="1" applyFill="1" applyBorder="1" applyAlignment="1">
      <alignment horizontal="center" vertical="center"/>
    </xf>
    <xf numFmtId="168" fontId="62" fillId="6" borderId="23" xfId="0" applyNumberFormat="1" applyFont="1" applyFill="1" applyBorder="1" applyAlignment="1">
      <alignment horizontal="center" vertical="center"/>
    </xf>
    <xf numFmtId="168" fontId="62" fillId="5" borderId="23" xfId="0" applyNumberFormat="1" applyFont="1" applyFill="1" applyBorder="1" applyAlignment="1">
      <alignment horizontal="center" vertical="center"/>
    </xf>
    <xf numFmtId="0" fontId="63" fillId="0" borderId="0" xfId="0" applyFont="1"/>
    <xf numFmtId="0" fontId="63" fillId="0" borderId="0" xfId="0" applyFont="1" applyAlignment="1">
      <alignment horizontal="center"/>
    </xf>
    <xf numFmtId="0" fontId="66" fillId="0" borderId="23" xfId="5" applyFont="1" applyAlignment="1">
      <alignment horizontal="center"/>
    </xf>
    <xf numFmtId="0" fontId="63" fillId="0" borderId="23" xfId="0" applyFont="1" applyBorder="1"/>
    <xf numFmtId="0" fontId="66" fillId="0" borderId="23" xfId="0" applyFont="1" applyBorder="1" applyAlignment="1">
      <alignment horizontal="center"/>
    </xf>
    <xf numFmtId="0" fontId="66" fillId="0" borderId="23" xfId="6" applyFont="1" applyAlignment="1">
      <alignment horizontal="center"/>
    </xf>
    <xf numFmtId="169" fontId="66" fillId="0" borderId="23" xfId="0" applyNumberFormat="1" applyFont="1" applyBorder="1" applyAlignment="1">
      <alignment horizontal="right"/>
    </xf>
    <xf numFmtId="170" fontId="66" fillId="0" borderId="23" xfId="0" applyNumberFormat="1" applyFont="1" applyBorder="1" applyAlignment="1">
      <alignment horizontal="right"/>
    </xf>
    <xf numFmtId="170" fontId="66" fillId="0" borderId="0" xfId="0" applyNumberFormat="1" applyFont="1" applyAlignment="1">
      <alignment horizontal="right"/>
    </xf>
    <xf numFmtId="0" fontId="63" fillId="0" borderId="23" xfId="0" applyFont="1" applyBorder="1" applyAlignment="1">
      <alignment horizontal="center"/>
    </xf>
    <xf numFmtId="169" fontId="63" fillId="0" borderId="23" xfId="0" applyNumberFormat="1" applyFont="1" applyBorder="1"/>
    <xf numFmtId="0" fontId="64" fillId="0" borderId="23" xfId="0" applyFont="1" applyBorder="1" applyAlignment="1">
      <alignment wrapText="1"/>
    </xf>
    <xf numFmtId="0" fontId="64" fillId="0" borderId="23" xfId="0" applyFont="1" applyBorder="1" applyAlignment="1">
      <alignment horizontal="center"/>
    </xf>
    <xf numFmtId="0" fontId="63" fillId="0" borderId="23" xfId="0" applyFont="1" applyBorder="1" applyAlignment="1">
      <alignment wrapText="1"/>
    </xf>
    <xf numFmtId="0" fontId="63" fillId="0" borderId="23" xfId="0" applyFont="1" applyBorder="1" applyAlignment="1">
      <alignment horizontal="left"/>
    </xf>
    <xf numFmtId="0" fontId="63" fillId="0" borderId="0" xfId="0" applyFont="1" applyAlignment="1">
      <alignment vertical="center"/>
    </xf>
    <xf numFmtId="0" fontId="66" fillId="0" borderId="23" xfId="0" applyFont="1" applyBorder="1" applyAlignment="1">
      <alignment horizontal="center" vertical="center"/>
    </xf>
    <xf numFmtId="0" fontId="66" fillId="7" borderId="23" xfId="0" applyFont="1" applyFill="1" applyBorder="1" applyAlignment="1">
      <alignment vertical="center"/>
    </xf>
    <xf numFmtId="168" fontId="66" fillId="0" borderId="23" xfId="0" applyNumberFormat="1" applyFont="1" applyBorder="1" applyAlignment="1">
      <alignment vertical="center"/>
    </xf>
    <xf numFmtId="0" fontId="66" fillId="7" borderId="23" xfId="0" applyFont="1" applyFill="1" applyBorder="1" applyAlignment="1">
      <alignment horizontal="center" vertical="center"/>
    </xf>
    <xf numFmtId="0" fontId="66" fillId="0" borderId="23" xfId="0" applyFont="1" applyBorder="1" applyAlignment="1">
      <alignment vertical="center"/>
    </xf>
    <xf numFmtId="168" fontId="66" fillId="0" borderId="23" xfId="0" applyNumberFormat="1" applyFont="1" applyBorder="1" applyAlignment="1">
      <alignment horizontal="right" vertical="center"/>
    </xf>
    <xf numFmtId="0" fontId="62" fillId="0" borderId="23" xfId="0" applyFont="1" applyBorder="1" applyAlignment="1">
      <alignment horizontal="center" vertical="center"/>
    </xf>
    <xf numFmtId="0" fontId="62" fillId="0" borderId="23" xfId="0" applyFont="1" applyBorder="1" applyAlignment="1">
      <alignment vertical="center"/>
    </xf>
    <xf numFmtId="0" fontId="66" fillId="0" borderId="23" xfId="7" applyFont="1" applyBorder="1" applyAlignment="1">
      <alignment horizontal="center" vertical="center"/>
    </xf>
    <xf numFmtId="168" fontId="66" fillId="0" borderId="23" xfId="8" applyNumberFormat="1" applyFont="1" applyBorder="1" applyAlignment="1">
      <alignment horizontal="right" vertical="center"/>
    </xf>
    <xf numFmtId="0" fontId="66" fillId="0" borderId="23" xfId="0" applyFont="1" applyBorder="1" applyAlignment="1">
      <alignment vertical="center" wrapText="1"/>
    </xf>
    <xf numFmtId="4" fontId="66" fillId="0" borderId="23" xfId="0" applyNumberFormat="1" applyFont="1" applyBorder="1" applyAlignment="1">
      <alignment horizontal="center" vertical="center"/>
    </xf>
    <xf numFmtId="0" fontId="66" fillId="0" borderId="23" xfId="0" applyFont="1" applyBorder="1" applyAlignment="1">
      <alignment horizontal="left" vertical="center"/>
    </xf>
    <xf numFmtId="0" fontId="66" fillId="0" borderId="23" xfId="5" applyFont="1" applyAlignment="1">
      <alignment horizontal="center" vertical="center"/>
    </xf>
    <xf numFmtId="0" fontId="64" fillId="0" borderId="23" xfId="0" applyFont="1" applyBorder="1"/>
    <xf numFmtId="169" fontId="64" fillId="0" borderId="23" xfId="0" applyNumberFormat="1" applyFont="1" applyBorder="1"/>
    <xf numFmtId="170" fontId="64" fillId="0" borderId="23" xfId="0" applyNumberFormat="1" applyFont="1" applyBorder="1"/>
    <xf numFmtId="169" fontId="63" fillId="0" borderId="0" xfId="0" applyNumberFormat="1" applyFont="1"/>
    <xf numFmtId="0" fontId="65" fillId="0" borderId="0" xfId="0" applyFont="1"/>
    <xf numFmtId="0" fontId="65" fillId="0" borderId="25" xfId="0" applyFont="1" applyBorder="1"/>
    <xf numFmtId="2" fontId="65" fillId="0" borderId="0" xfId="0" applyNumberFormat="1" applyFont="1"/>
    <xf numFmtId="0" fontId="67" fillId="0" borderId="0" xfId="0" applyFont="1"/>
    <xf numFmtId="0" fontId="69" fillId="0" borderId="0" xfId="0" applyFont="1"/>
    <xf numFmtId="2" fontId="37" fillId="0" borderId="0" xfId="0" applyNumberFormat="1" applyFont="1" applyAlignment="1">
      <alignment vertical="top" wrapText="1"/>
    </xf>
    <xf numFmtId="0" fontId="69" fillId="0" borderId="24" xfId="0" applyFont="1" applyBorder="1" applyAlignment="1">
      <alignment horizontal="center" vertical="center"/>
    </xf>
    <xf numFmtId="2" fontId="69" fillId="0" borderId="24" xfId="0" applyNumberFormat="1" applyFont="1" applyBorder="1" applyAlignment="1">
      <alignment horizontal="center" vertical="center" wrapText="1"/>
    </xf>
    <xf numFmtId="2" fontId="69" fillId="0" borderId="24" xfId="0" applyNumberFormat="1" applyFont="1" applyBorder="1" applyAlignment="1">
      <alignment horizontal="center" vertical="center"/>
    </xf>
    <xf numFmtId="1" fontId="67" fillId="0" borderId="24" xfId="0" applyNumberFormat="1" applyFont="1" applyBorder="1" applyAlignment="1">
      <alignment horizontal="center" vertical="center"/>
    </xf>
    <xf numFmtId="0" fontId="69" fillId="0" borderId="23" xfId="0" applyFont="1" applyBorder="1" applyAlignment="1">
      <alignment horizontal="left" vertical="center" wrapText="1"/>
    </xf>
    <xf numFmtId="0" fontId="67" fillId="0" borderId="23" xfId="0" applyFont="1" applyBorder="1" applyAlignment="1">
      <alignment horizontal="center" vertical="center"/>
    </xf>
    <xf numFmtId="172" fontId="67" fillId="0" borderId="26" xfId="0" applyNumberFormat="1" applyFont="1" applyBorder="1" applyAlignment="1">
      <alignment vertical="center"/>
    </xf>
    <xf numFmtId="2" fontId="67" fillId="9" borderId="23" xfId="0" applyNumberFormat="1" applyFont="1" applyFill="1" applyBorder="1" applyAlignment="1">
      <alignment vertical="center"/>
    </xf>
    <xf numFmtId="2" fontId="67" fillId="0" borderId="23" xfId="0" applyNumberFormat="1" applyFont="1" applyBorder="1" applyAlignment="1">
      <alignment vertical="center"/>
    </xf>
    <xf numFmtId="0" fontId="67" fillId="0" borderId="27" xfId="0" applyFont="1" applyBorder="1" applyAlignment="1">
      <alignment horizontal="left" vertical="distributed" wrapText="1"/>
    </xf>
    <xf numFmtId="2" fontId="67" fillId="9" borderId="23" xfId="0" applyNumberFormat="1" applyFont="1" applyFill="1" applyBorder="1" applyAlignment="1">
      <alignment horizontal="right" vertical="center"/>
    </xf>
    <xf numFmtId="2" fontId="67" fillId="0" borderId="23" xfId="0" applyNumberFormat="1" applyFont="1" applyBorder="1" applyAlignment="1">
      <alignment horizontal="right" vertical="center"/>
    </xf>
    <xf numFmtId="0" fontId="67" fillId="0" borderId="23" xfId="0" applyFont="1" applyBorder="1" applyAlignment="1">
      <alignment vertical="center"/>
    </xf>
    <xf numFmtId="0" fontId="67" fillId="0" borderId="23" xfId="0" applyFont="1" applyBorder="1" applyAlignment="1">
      <alignment wrapText="1"/>
    </xf>
    <xf numFmtId="172" fontId="67" fillId="0" borderId="23" xfId="0" applyNumberFormat="1" applyFont="1" applyBorder="1" applyAlignment="1">
      <alignment horizontal="right" vertical="center"/>
    </xf>
    <xf numFmtId="0" fontId="67" fillId="0" borderId="27" xfId="0" applyFont="1" applyBorder="1" applyAlignment="1">
      <alignment horizontal="center" vertical="center"/>
    </xf>
    <xf numFmtId="0" fontId="67" fillId="0" borderId="23" xfId="0" applyFont="1" applyBorder="1" applyAlignment="1">
      <alignment horizontal="left" vertical="center" wrapText="1"/>
    </xf>
    <xf numFmtId="0" fontId="70" fillId="0" borderId="23" xfId="0" applyFont="1" applyBorder="1" applyAlignment="1">
      <alignment horizontal="left" vertical="distributed" wrapText="1"/>
    </xf>
    <xf numFmtId="0" fontId="70" fillId="0" borderId="27" xfId="0" applyFont="1" applyBorder="1" applyAlignment="1">
      <alignment horizontal="left" vertical="distributed" wrapText="1"/>
    </xf>
    <xf numFmtId="1" fontId="67" fillId="0" borderId="23" xfId="0" applyNumberFormat="1" applyFont="1" applyBorder="1" applyAlignment="1">
      <alignment horizontal="center" vertical="center"/>
    </xf>
    <xf numFmtId="0" fontId="70" fillId="0" borderId="24" xfId="0" applyFont="1" applyBorder="1" applyAlignment="1">
      <alignment horizontal="left" vertical="center" wrapText="1"/>
    </xf>
    <xf numFmtId="171" fontId="71" fillId="9" borderId="28" xfId="0" applyNumberFormat="1" applyFont="1" applyFill="1" applyBorder="1" applyAlignment="1">
      <alignment horizontal="center" vertical="center"/>
    </xf>
    <xf numFmtId="171" fontId="71" fillId="9" borderId="29" xfId="0" applyNumberFormat="1" applyFont="1" applyFill="1" applyBorder="1" applyAlignment="1">
      <alignment horizontal="center" vertical="center"/>
    </xf>
    <xf numFmtId="171" fontId="71" fillId="9" borderId="30" xfId="0" applyNumberFormat="1" applyFont="1" applyFill="1" applyBorder="1" applyAlignment="1">
      <alignment horizontal="center" vertical="center"/>
    </xf>
    <xf numFmtId="172" fontId="67" fillId="0" borderId="27" xfId="0" applyNumberFormat="1" applyFont="1" applyBorder="1" applyAlignment="1">
      <alignment horizontal="right" vertical="center"/>
    </xf>
    <xf numFmtId="171" fontId="67" fillId="9" borderId="27" xfId="0" applyNumberFormat="1" applyFont="1" applyFill="1" applyBorder="1" applyAlignment="1">
      <alignment vertical="center"/>
    </xf>
    <xf numFmtId="172" fontId="67" fillId="0" borderId="31" xfId="0" applyNumberFormat="1" applyFont="1" applyBorder="1" applyAlignment="1">
      <alignment horizontal="right" vertical="center"/>
    </xf>
    <xf numFmtId="171" fontId="67" fillId="9" borderId="32" xfId="0" applyNumberFormat="1" applyFont="1" applyFill="1" applyBorder="1" applyAlignment="1">
      <alignment vertical="center"/>
    </xf>
    <xf numFmtId="171" fontId="67" fillId="9" borderId="23" xfId="0" applyNumberFormat="1" applyFont="1" applyFill="1" applyBorder="1" applyAlignment="1">
      <alignment vertical="center"/>
    </xf>
    <xf numFmtId="172" fontId="67" fillId="0" borderId="33" xfId="0" applyNumberFormat="1" applyFont="1" applyBorder="1" applyAlignment="1">
      <alignment horizontal="right" vertical="center"/>
    </xf>
    <xf numFmtId="171" fontId="67" fillId="9" borderId="34" xfId="0" applyNumberFormat="1" applyFont="1" applyFill="1" applyBorder="1" applyAlignment="1">
      <alignment horizontal="center" vertical="center"/>
    </xf>
    <xf numFmtId="171" fontId="67" fillId="9" borderId="35" xfId="0" applyNumberFormat="1" applyFont="1" applyFill="1" applyBorder="1" applyAlignment="1">
      <alignment horizontal="center" vertical="center"/>
    </xf>
    <xf numFmtId="171" fontId="67" fillId="9" borderId="33" xfId="0" applyNumberFormat="1" applyFont="1" applyFill="1" applyBorder="1" applyAlignment="1">
      <alignment horizontal="center" vertical="center"/>
    </xf>
    <xf numFmtId="173" fontId="69" fillId="0" borderId="23" xfId="0" applyNumberFormat="1" applyFont="1" applyBorder="1" applyAlignment="1">
      <alignment horizontal="left" vertical="center" wrapText="1"/>
    </xf>
    <xf numFmtId="174" fontId="69" fillId="8" borderId="23" xfId="0" applyNumberFormat="1" applyFont="1" applyFill="1" applyBorder="1" applyAlignment="1">
      <alignment vertical="center"/>
    </xf>
    <xf numFmtId="174" fontId="69" fillId="0" borderId="23" xfId="0" applyNumberFormat="1" applyFont="1" applyBorder="1" applyAlignment="1">
      <alignment horizontal="left" vertical="center" wrapText="1"/>
    </xf>
    <xf numFmtId="0" fontId="72" fillId="0" borderId="0" xfId="0" applyFont="1"/>
    <xf numFmtId="2" fontId="72" fillId="0" borderId="0" xfId="0" applyNumberFormat="1" applyFont="1"/>
    <xf numFmtId="0" fontId="67" fillId="0" borderId="0" xfId="0" applyFont="1" applyAlignment="1">
      <alignment vertical="center"/>
    </xf>
    <xf numFmtId="0" fontId="24" fillId="0" borderId="0" xfId="0" applyFont="1" applyAlignment="1">
      <alignment horizontal="left" vertical="center" wrapText="1"/>
    </xf>
    <xf numFmtId="4" fontId="25" fillId="0" borderId="0" xfId="0" applyNumberFormat="1" applyFont="1" applyAlignment="1">
      <alignment vertical="center"/>
    </xf>
    <xf numFmtId="0" fontId="25" fillId="0" borderId="0" xfId="0" applyFont="1" applyAlignment="1">
      <alignment vertical="center"/>
    </xf>
    <xf numFmtId="0" fontId="2" fillId="0" borderId="0" xfId="0" applyFont="1" applyAlignment="1">
      <alignment horizontal="left" vertical="center"/>
    </xf>
    <xf numFmtId="0" fontId="0" fillId="0" borderId="0" xfId="0"/>
    <xf numFmtId="0" fontId="3" fillId="0" borderId="0" xfId="0" applyFont="1" applyAlignment="1">
      <alignment horizontal="left" vertical="top" wrapText="1"/>
    </xf>
    <xf numFmtId="0" fontId="2" fillId="0" borderId="0" xfId="0" applyFont="1" applyAlignment="1">
      <alignment horizontal="left" vertical="center" wrapText="1"/>
    </xf>
    <xf numFmtId="4" fontId="12" fillId="0" borderId="5" xfId="0" applyNumberFormat="1" applyFont="1" applyBorder="1" applyAlignment="1">
      <alignment vertical="center"/>
    </xf>
    <xf numFmtId="0" fontId="0" fillId="0" borderId="5" xfId="0" applyBorder="1" applyAlignment="1">
      <alignment vertical="center"/>
    </xf>
    <xf numFmtId="0" fontId="1" fillId="0" borderId="0" xfId="0" applyFont="1" applyAlignment="1">
      <alignment horizontal="right" vertical="center"/>
    </xf>
    <xf numFmtId="4" fontId="14" fillId="0" borderId="0" xfId="0" applyNumberFormat="1" applyFont="1" applyAlignment="1">
      <alignment vertical="center"/>
    </xf>
    <xf numFmtId="0" fontId="13" fillId="0" borderId="0" xfId="0" applyFont="1" applyAlignment="1">
      <alignment vertical="center"/>
    </xf>
    <xf numFmtId="164" fontId="13" fillId="0" borderId="0" xfId="0" applyNumberFormat="1" applyFont="1" applyAlignment="1">
      <alignment horizontal="left" vertical="center"/>
    </xf>
    <xf numFmtId="4" fontId="15" fillId="0" borderId="0" xfId="0" applyNumberFormat="1" applyFont="1" applyAlignment="1">
      <alignment vertical="center"/>
    </xf>
    <xf numFmtId="0" fontId="1" fillId="0" borderId="0" xfId="0" applyFont="1" applyAlignment="1">
      <alignment vertical="center"/>
    </xf>
    <xf numFmtId="164" fontId="1" fillId="0" borderId="0" xfId="0" applyNumberFormat="1" applyFont="1" applyAlignment="1">
      <alignment horizontal="left" vertical="center"/>
    </xf>
    <xf numFmtId="0" fontId="17" fillId="0" borderId="11" xfId="0" applyFont="1" applyBorder="1" applyAlignment="1">
      <alignment horizontal="center" vertical="center"/>
    </xf>
    <xf numFmtId="0" fontId="17" fillId="0" borderId="12" xfId="0" applyFont="1" applyBorder="1" applyAlignment="1">
      <alignment horizontal="left" vertical="center"/>
    </xf>
    <xf numFmtId="0" fontId="18" fillId="0" borderId="14" xfId="0" applyFont="1" applyBorder="1" applyAlignment="1">
      <alignment horizontal="left" vertical="center"/>
    </xf>
    <xf numFmtId="0" fontId="18" fillId="0" borderId="0" xfId="0" applyFont="1" applyAlignment="1">
      <alignment horizontal="left" vertical="center"/>
    </xf>
    <xf numFmtId="0" fontId="2" fillId="0" borderId="0" xfId="0" applyFont="1" applyAlignment="1">
      <alignment vertical="center" wrapText="1"/>
    </xf>
    <xf numFmtId="0" fontId="2" fillId="0" borderId="0" xfId="0" applyFont="1" applyAlignment="1">
      <alignment vertical="center"/>
    </xf>
    <xf numFmtId="0" fontId="4" fillId="3" borderId="7" xfId="0" applyFont="1" applyFill="1" applyBorder="1" applyAlignment="1">
      <alignment horizontal="left" vertical="center"/>
    </xf>
    <xf numFmtId="0" fontId="0" fillId="3" borderId="7" xfId="0" applyFill="1" applyBorder="1" applyAlignment="1">
      <alignment vertical="center"/>
    </xf>
    <xf numFmtId="4" fontId="4" fillId="3" borderId="7" xfId="0" applyNumberFormat="1" applyFont="1" applyFill="1" applyBorder="1" applyAlignment="1">
      <alignment vertical="center"/>
    </xf>
    <xf numFmtId="0" fontId="0" fillId="3" borderId="8" xfId="0" applyFill="1" applyBorder="1" applyAlignment="1">
      <alignment vertical="center"/>
    </xf>
    <xf numFmtId="0" fontId="3" fillId="0" borderId="0" xfId="0" applyFont="1" applyAlignment="1">
      <alignment horizontal="left" vertical="center" wrapText="1"/>
    </xf>
    <xf numFmtId="0" fontId="3" fillId="0" borderId="0" xfId="0" applyFont="1" applyAlignment="1">
      <alignment vertical="center"/>
    </xf>
    <xf numFmtId="165" fontId="2" fillId="0" borderId="0" xfId="0" applyNumberFormat="1" applyFont="1" applyAlignment="1">
      <alignment horizontal="left" vertical="center"/>
    </xf>
    <xf numFmtId="0" fontId="10" fillId="2" borderId="0" xfId="0" applyFont="1" applyFill="1" applyAlignment="1">
      <alignment horizontal="center" vertical="center"/>
    </xf>
    <xf numFmtId="4" fontId="21" fillId="0" borderId="0" xfId="0" applyNumberFormat="1" applyFont="1" applyAlignment="1">
      <alignment horizontal="right" vertical="center"/>
    </xf>
    <xf numFmtId="4" fontId="21" fillId="0" borderId="0" xfId="0" applyNumberFormat="1" applyFont="1" applyAlignment="1">
      <alignment vertical="center"/>
    </xf>
    <xf numFmtId="0" fontId="19" fillId="4" borderId="6" xfId="0" applyFont="1" applyFill="1" applyBorder="1" applyAlignment="1">
      <alignment horizontal="center" vertical="center"/>
    </xf>
    <xf numFmtId="0" fontId="19" fillId="4" borderId="7" xfId="0" applyFont="1" applyFill="1" applyBorder="1" applyAlignment="1">
      <alignment horizontal="left" vertical="center"/>
    </xf>
    <xf numFmtId="0" fontId="19" fillId="4" borderId="7" xfId="0" applyFont="1" applyFill="1" applyBorder="1" applyAlignment="1">
      <alignment horizontal="center" vertical="center"/>
    </xf>
    <xf numFmtId="0" fontId="19" fillId="4" borderId="7" xfId="0" applyFont="1" applyFill="1" applyBorder="1" applyAlignment="1">
      <alignment horizontal="right" vertical="center"/>
    </xf>
    <xf numFmtId="0" fontId="19" fillId="4" borderId="8" xfId="0" applyFont="1" applyFill="1" applyBorder="1" applyAlignment="1">
      <alignment horizontal="left" vertical="center"/>
    </xf>
    <xf numFmtId="0" fontId="0" fillId="0" borderId="0" xfId="0" applyAlignment="1">
      <alignment vertical="center"/>
    </xf>
    <xf numFmtId="0" fontId="1" fillId="0" borderId="0" xfId="0" applyFont="1" applyAlignment="1">
      <alignment horizontal="left" vertical="center" wrapText="1"/>
    </xf>
    <xf numFmtId="0" fontId="1" fillId="0" borderId="0" xfId="0" applyFont="1" applyAlignment="1">
      <alignment horizontal="left" vertical="center"/>
    </xf>
    <xf numFmtId="0" fontId="37" fillId="0" borderId="0" xfId="0" applyFont="1" applyAlignment="1">
      <alignment horizontal="left" vertical="center" wrapText="1"/>
    </xf>
    <xf numFmtId="0" fontId="19" fillId="0" borderId="0" xfId="0" applyFont="1" applyAlignment="1">
      <alignment wrapText="1"/>
    </xf>
    <xf numFmtId="0" fontId="19" fillId="0" borderId="0" xfId="0" applyFont="1" applyAlignment="1">
      <alignment horizontal="left"/>
    </xf>
    <xf numFmtId="0" fontId="37" fillId="0" borderId="0" xfId="0" applyFont="1" applyAlignment="1">
      <alignment horizontal="left"/>
    </xf>
    <xf numFmtId="0" fontId="41" fillId="0" borderId="0" xfId="0" applyFont="1" applyAlignment="1">
      <alignment horizontal="left" vertical="center" wrapText="1"/>
    </xf>
    <xf numFmtId="0" fontId="41" fillId="0" borderId="0" xfId="0" applyFont="1" applyAlignment="1">
      <alignment horizontal="left" vertical="center"/>
    </xf>
    <xf numFmtId="0" fontId="42" fillId="0" borderId="0" xfId="0" applyFont="1" applyAlignment="1">
      <alignment horizontal="left" vertical="center" wrapText="1"/>
    </xf>
    <xf numFmtId="0" fontId="43" fillId="0" borderId="0" xfId="0" applyFont="1" applyAlignment="1">
      <alignment horizontal="left" vertical="center"/>
    </xf>
    <xf numFmtId="0" fontId="43" fillId="0" borderId="0" xfId="0" applyFont="1" applyAlignment="1">
      <alignment horizontal="left" vertical="center" wrapText="1"/>
    </xf>
    <xf numFmtId="0" fontId="62" fillId="0" borderId="23" xfId="0" applyFont="1" applyBorder="1" applyAlignment="1">
      <alignment horizontal="center" vertical="center"/>
    </xf>
    <xf numFmtId="0" fontId="64" fillId="0" borderId="23" xfId="0" applyFont="1" applyBorder="1" applyAlignment="1">
      <alignment horizontal="center"/>
    </xf>
    <xf numFmtId="0" fontId="67" fillId="0" borderId="0" xfId="0" applyFont="1" applyAlignment="1">
      <alignment horizontal="left" vertical="center" wrapText="1"/>
    </xf>
    <xf numFmtId="2" fontId="69" fillId="0" borderId="24" xfId="0" applyNumberFormat="1" applyFont="1" applyBorder="1" applyAlignment="1">
      <alignment horizontal="center" vertical="center"/>
    </xf>
    <xf numFmtId="171" fontId="67" fillId="8" borderId="24" xfId="0" applyNumberFormat="1" applyFont="1" applyFill="1" applyBorder="1" applyAlignment="1">
      <alignment horizontal="center" vertical="center"/>
    </xf>
    <xf numFmtId="0" fontId="67" fillId="0" borderId="23" xfId="0" applyFont="1" applyBorder="1" applyAlignment="1">
      <alignment horizontal="left" vertical="center" indent="3"/>
    </xf>
    <xf numFmtId="1" fontId="67" fillId="0" borderId="23" xfId="0" applyNumberFormat="1" applyFont="1" applyBorder="1" applyAlignment="1">
      <alignment horizontal="center" vertical="center"/>
    </xf>
    <xf numFmtId="0" fontId="69" fillId="0" borderId="23" xfId="0" applyFont="1" applyBorder="1" applyAlignment="1">
      <alignment horizontal="left" vertical="center" indent="3"/>
    </xf>
    <xf numFmtId="174" fontId="69" fillId="8" borderId="23" xfId="0" applyNumberFormat="1" applyFont="1" applyFill="1" applyBorder="1" applyAlignment="1">
      <alignment horizontal="center" vertical="center" wrapText="1"/>
    </xf>
    <xf numFmtId="0" fontId="69" fillId="0" borderId="24" xfId="0" applyFont="1" applyBorder="1" applyAlignment="1">
      <alignment horizontal="center" vertical="center"/>
    </xf>
    <xf numFmtId="0" fontId="67" fillId="0" borderId="0" xfId="0" applyFont="1" applyAlignment="1">
      <alignment horizontal="center" shrinkToFit="1"/>
    </xf>
    <xf numFmtId="0" fontId="67" fillId="0" borderId="25" xfId="0" applyFont="1" applyBorder="1" applyAlignment="1">
      <alignment horizontal="center" shrinkToFit="1"/>
    </xf>
    <xf numFmtId="0" fontId="68" fillId="0" borderId="0" xfId="0" applyFont="1" applyAlignment="1">
      <alignment horizontal="center"/>
    </xf>
    <xf numFmtId="0" fontId="65" fillId="0" borderId="0" xfId="0" applyFont="1" applyAlignment="1">
      <alignment horizontal="left"/>
    </xf>
  </cellXfs>
  <cellStyles count="9">
    <cellStyle name="ColStyle1" xfId="7" xr:uid="{37D1F421-AAB4-4968-8245-364D95D2E97E}"/>
    <cellStyle name="ColStyle2" xfId="8" xr:uid="{DF545537-A058-47CB-9C3C-54DADF5DB540}"/>
    <cellStyle name="ColStyle3" xfId="5" xr:uid="{E92702AD-8137-4A4D-B267-46485A19F7AB}"/>
    <cellStyle name="ColStyle5" xfId="6" xr:uid="{25150128-8DA1-4AA9-BC7C-F85220233D45}"/>
    <cellStyle name="Hypertextové prepojenie" xfId="1" builtinId="8"/>
    <cellStyle name="Normal_Tvarovky HDPE" xfId="3" xr:uid="{167B450F-167E-407F-A957-3A01C8726D21}"/>
    <cellStyle name="Normálna" xfId="0" builtinId="0" customBuiltin="1"/>
    <cellStyle name="Normálna 2" xfId="2" xr:uid="{0A44BB67-BD93-4B3A-828B-9908FEDB68BC}"/>
    <cellStyle name="normální_elektro tabulka" xfId="4" xr:uid="{8B5D6D03-0249-4625-AA8B-6632B320520A}"/>
  </cellStyles>
  <dxfs count="2">
    <dxf>
      <font>
        <b val="0"/>
        <i val="0"/>
      </font>
    </dxf>
    <dxf>
      <font>
        <b val="0"/>
        <i val="0"/>
      </font>
    </dxf>
  </dxfs>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absolute">
    <xdr:from>
      <xdr:col>0</xdr:col>
      <xdr:colOff>0</xdr:colOff>
      <xdr:row>0</xdr:row>
      <xdr:rowOff>0</xdr:rowOff>
    </xdr:from>
    <xdr:to>
      <xdr:col>1</xdr:col>
      <xdr:colOff>739140</xdr:colOff>
      <xdr:row>1</xdr:row>
      <xdr:rowOff>129540</xdr:rowOff>
    </xdr:to>
    <xdr:pic>
      <xdr:nvPicPr>
        <xdr:cNvPr id="2" name="Picture 86">
          <a:extLst>
            <a:ext uri="{FF2B5EF4-FFF2-40B4-BE49-F238E27FC236}">
              <a16:creationId xmlns:a16="http://schemas.microsoft.com/office/drawing/2014/main" id="{3F7848F6-90DE-41F7-98F1-0E62D218018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1228725" cy="304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D:\ABC%20KLIMA\MS\2024\Ludo\cenkros\aktualiz&#225;cia\2024-115%20-%20PLYNOV&#193;%20KOTOL&#327;A%20STAR&#201;%20GRUNTY%2055%20BRATISLAVA%20-%20MODERNIZ&#193;CIA.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ekapitulácia stavby"/>
      <sheetName val="1 - ODBERNÉ PLYNOVÉ ZARIA..."/>
    </sheetNames>
    <sheetDataSet>
      <sheetData sheetId="0">
        <row r="6">
          <cell r="K6" t="str">
            <v>PLYNOVÁ KOTOLŇA STARÉ GRUNTY 55 BRATISLAVA - MODERNIZÁCIA</v>
          </cell>
        </row>
        <row r="8">
          <cell r="AN8" t="str">
            <v>29. 5. 2024</v>
          </cell>
        </row>
        <row r="13">
          <cell r="AN13" t="str">
            <v/>
          </cell>
        </row>
        <row r="14">
          <cell r="E14" t="str">
            <v xml:space="preserve"> </v>
          </cell>
          <cell r="AN14" t="str">
            <v/>
          </cell>
        </row>
      </sheetData>
      <sheetData sheetId="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CM101"/>
  <sheetViews>
    <sheetView showGridLines="0" tabSelected="1" topLeftCell="A70" workbookViewId="0">
      <selection activeCell="AL108" sqref="AL108"/>
    </sheetView>
  </sheetViews>
  <sheetFormatPr defaultRowHeight="10" x14ac:dyDescent="0.2"/>
  <cols>
    <col min="1" max="1" width="8.33203125" customWidth="1"/>
    <col min="2" max="2" width="1.6640625" customWidth="1"/>
    <col min="3" max="3" width="4.109375" customWidth="1"/>
    <col min="4" max="33" width="2.6640625" customWidth="1"/>
    <col min="34" max="34" width="3.33203125" customWidth="1"/>
    <col min="35" max="35" width="31.6640625" customWidth="1"/>
    <col min="36" max="37" width="2.44140625" customWidth="1"/>
    <col min="38" max="38" width="8.33203125" customWidth="1"/>
    <col min="39" max="39" width="3.33203125" customWidth="1"/>
    <col min="40" max="40" width="13.33203125" customWidth="1"/>
    <col min="41" max="41" width="7.44140625" customWidth="1"/>
    <col min="42" max="42" width="4.109375" customWidth="1"/>
    <col min="43" max="43" width="15.6640625" hidden="1" customWidth="1"/>
    <col min="44" max="44" width="15.6640625" customWidth="1"/>
    <col min="45" max="47" width="25.88671875" hidden="1" customWidth="1"/>
    <col min="48" max="49" width="21.6640625" hidden="1" customWidth="1"/>
    <col min="50" max="51" width="25" hidden="1" customWidth="1"/>
    <col min="52" max="52" width="21.6640625" hidden="1" customWidth="1"/>
    <col min="53" max="53" width="19.109375" hidden="1" customWidth="1"/>
    <col min="54" max="54" width="25" hidden="1" customWidth="1"/>
    <col min="55" max="55" width="21.6640625" hidden="1" customWidth="1"/>
    <col min="56" max="56" width="19.109375" hidden="1" customWidth="1"/>
    <col min="57" max="57" width="66.44140625" customWidth="1"/>
    <col min="71" max="91" width="9.33203125" hidden="1"/>
  </cols>
  <sheetData>
    <row r="1" spans="1:74" x14ac:dyDescent="0.2">
      <c r="A1" s="12" t="s">
        <v>0</v>
      </c>
      <c r="AZ1" s="12" t="s">
        <v>1</v>
      </c>
      <c r="BA1" s="12" t="s">
        <v>2</v>
      </c>
      <c r="BB1" s="12" t="s">
        <v>1</v>
      </c>
      <c r="BT1" s="12" t="s">
        <v>3</v>
      </c>
      <c r="BU1" s="12" t="s">
        <v>3</v>
      </c>
      <c r="BV1" s="12" t="s">
        <v>4</v>
      </c>
    </row>
    <row r="2" spans="1:74" ht="36.9" customHeight="1" x14ac:dyDescent="0.2">
      <c r="AR2" s="371" t="s">
        <v>5</v>
      </c>
      <c r="AS2" s="346"/>
      <c r="AT2" s="346"/>
      <c r="AU2" s="346"/>
      <c r="AV2" s="346"/>
      <c r="AW2" s="346"/>
      <c r="AX2" s="346"/>
      <c r="AY2" s="346"/>
      <c r="AZ2" s="346"/>
      <c r="BA2" s="346"/>
      <c r="BB2" s="346"/>
      <c r="BC2" s="346"/>
      <c r="BD2" s="346"/>
      <c r="BE2" s="346"/>
      <c r="BS2" s="13" t="s">
        <v>6</v>
      </c>
      <c r="BT2" s="13" t="s">
        <v>7</v>
      </c>
    </row>
    <row r="3" spans="1:74" ht="6.9" customHeight="1" x14ac:dyDescent="0.2">
      <c r="B3" s="14"/>
      <c r="C3" s="15"/>
      <c r="D3" s="15"/>
      <c r="E3" s="15"/>
      <c r="F3" s="15"/>
      <c r="G3" s="15"/>
      <c r="H3" s="15"/>
      <c r="I3" s="15"/>
      <c r="J3" s="15"/>
      <c r="K3" s="15"/>
      <c r="L3" s="15"/>
      <c r="M3" s="15"/>
      <c r="N3" s="15"/>
      <c r="O3" s="15"/>
      <c r="P3" s="15"/>
      <c r="Q3" s="15"/>
      <c r="R3" s="15"/>
      <c r="S3" s="15"/>
      <c r="T3" s="15"/>
      <c r="U3" s="15"/>
      <c r="V3" s="15"/>
      <c r="W3" s="15"/>
      <c r="X3" s="15"/>
      <c r="Y3" s="15"/>
      <c r="Z3" s="15"/>
      <c r="AA3" s="15"/>
      <c r="AB3" s="15"/>
      <c r="AC3" s="15"/>
      <c r="AD3" s="15"/>
      <c r="AE3" s="15"/>
      <c r="AF3" s="15"/>
      <c r="AG3" s="15"/>
      <c r="AH3" s="15"/>
      <c r="AI3" s="15"/>
      <c r="AJ3" s="15"/>
      <c r="AK3" s="15"/>
      <c r="AL3" s="15"/>
      <c r="AM3" s="15"/>
      <c r="AN3" s="15"/>
      <c r="AO3" s="15"/>
      <c r="AP3" s="15"/>
      <c r="AQ3" s="15"/>
      <c r="AR3" s="16"/>
      <c r="BS3" s="13" t="s">
        <v>6</v>
      </c>
      <c r="BT3" s="13" t="s">
        <v>7</v>
      </c>
    </row>
    <row r="4" spans="1:74" ht="24.9" customHeight="1" x14ac:dyDescent="0.2">
      <c r="B4" s="16"/>
      <c r="D4" s="17" t="s">
        <v>8</v>
      </c>
      <c r="AR4" s="16"/>
      <c r="AS4" s="18" t="s">
        <v>9</v>
      </c>
      <c r="BS4" s="13" t="s">
        <v>10</v>
      </c>
    </row>
    <row r="5" spans="1:74" ht="12" customHeight="1" x14ac:dyDescent="0.2">
      <c r="B5" s="16"/>
      <c r="D5" s="19" t="s">
        <v>11</v>
      </c>
      <c r="K5" s="345"/>
      <c r="L5" s="346"/>
      <c r="M5" s="346"/>
      <c r="N5" s="346"/>
      <c r="O5" s="346"/>
      <c r="P5" s="346"/>
      <c r="Q5" s="346"/>
      <c r="R5" s="346"/>
      <c r="S5" s="346"/>
      <c r="T5" s="346"/>
      <c r="U5" s="346"/>
      <c r="V5" s="346"/>
      <c r="W5" s="346"/>
      <c r="X5" s="346"/>
      <c r="Y5" s="346"/>
      <c r="Z5" s="346"/>
      <c r="AA5" s="346"/>
      <c r="AB5" s="346"/>
      <c r="AC5" s="346"/>
      <c r="AD5" s="346"/>
      <c r="AE5" s="346"/>
      <c r="AF5" s="346"/>
      <c r="AG5" s="346"/>
      <c r="AH5" s="346"/>
      <c r="AI5" s="346"/>
      <c r="AJ5" s="346"/>
      <c r="AR5" s="16"/>
      <c r="BS5" s="13" t="s">
        <v>6</v>
      </c>
    </row>
    <row r="6" spans="1:74" ht="36.9" customHeight="1" x14ac:dyDescent="0.2">
      <c r="B6" s="16"/>
      <c r="D6" s="21" t="s">
        <v>12</v>
      </c>
      <c r="K6" s="347" t="s">
        <v>1075</v>
      </c>
      <c r="L6" s="346"/>
      <c r="M6" s="346"/>
      <c r="N6" s="346"/>
      <c r="O6" s="346"/>
      <c r="P6" s="346"/>
      <c r="Q6" s="346"/>
      <c r="R6" s="346"/>
      <c r="S6" s="346"/>
      <c r="T6" s="346"/>
      <c r="U6" s="346"/>
      <c r="V6" s="346"/>
      <c r="W6" s="346"/>
      <c r="X6" s="346"/>
      <c r="Y6" s="346"/>
      <c r="Z6" s="346"/>
      <c r="AA6" s="346"/>
      <c r="AB6" s="346"/>
      <c r="AC6" s="346"/>
      <c r="AD6" s="346"/>
      <c r="AE6" s="346"/>
      <c r="AF6" s="346"/>
      <c r="AG6" s="346"/>
      <c r="AH6" s="346"/>
      <c r="AI6" s="346"/>
      <c r="AJ6" s="346"/>
      <c r="AR6" s="16"/>
      <c r="BS6" s="13" t="s">
        <v>6</v>
      </c>
    </row>
    <row r="7" spans="1:74" ht="12" customHeight="1" x14ac:dyDescent="0.2">
      <c r="B7" s="16"/>
      <c r="D7" s="22" t="s">
        <v>13</v>
      </c>
      <c r="K7" s="20" t="s">
        <v>1</v>
      </c>
      <c r="AK7" s="22" t="s">
        <v>14</v>
      </c>
      <c r="AN7" s="20" t="s">
        <v>1</v>
      </c>
      <c r="AR7" s="16"/>
      <c r="BS7" s="13" t="s">
        <v>6</v>
      </c>
    </row>
    <row r="8" spans="1:74" ht="12" customHeight="1" x14ac:dyDescent="0.2">
      <c r="B8" s="16"/>
      <c r="D8" s="22" t="s">
        <v>15</v>
      </c>
      <c r="K8" s="20" t="s">
        <v>16</v>
      </c>
      <c r="AK8" s="22" t="s">
        <v>17</v>
      </c>
      <c r="AN8" s="20"/>
      <c r="AR8" s="16"/>
      <c r="BS8" s="13" t="s">
        <v>6</v>
      </c>
    </row>
    <row r="9" spans="1:74" ht="14.4" customHeight="1" x14ac:dyDescent="0.2">
      <c r="B9" s="16"/>
      <c r="AR9" s="16"/>
      <c r="BS9" s="13" t="s">
        <v>6</v>
      </c>
    </row>
    <row r="10" spans="1:74" ht="12" customHeight="1" x14ac:dyDescent="0.2">
      <c r="B10" s="16"/>
      <c r="D10" s="22" t="s">
        <v>18</v>
      </c>
      <c r="AK10" s="22" t="s">
        <v>19</v>
      </c>
      <c r="AN10" s="20" t="s">
        <v>1</v>
      </c>
      <c r="AR10" s="16"/>
      <c r="BS10" s="13" t="s">
        <v>6</v>
      </c>
    </row>
    <row r="11" spans="1:74" ht="18.5" customHeight="1" x14ac:dyDescent="0.2">
      <c r="B11" s="16"/>
      <c r="E11" s="20" t="s">
        <v>16</v>
      </c>
      <c r="AK11" s="22" t="s">
        <v>20</v>
      </c>
      <c r="AN11" s="20" t="s">
        <v>1</v>
      </c>
      <c r="AR11" s="16"/>
      <c r="BS11" s="13" t="s">
        <v>6</v>
      </c>
    </row>
    <row r="12" spans="1:74" ht="6.9" customHeight="1" x14ac:dyDescent="0.2">
      <c r="B12" s="16"/>
      <c r="AR12" s="16"/>
      <c r="BS12" s="13" t="s">
        <v>6</v>
      </c>
    </row>
    <row r="13" spans="1:74" ht="12" customHeight="1" x14ac:dyDescent="0.2">
      <c r="B13" s="16"/>
      <c r="D13" s="22" t="s">
        <v>21</v>
      </c>
      <c r="AK13" s="22" t="s">
        <v>19</v>
      </c>
      <c r="AN13" s="20" t="s">
        <v>1</v>
      </c>
      <c r="AR13" s="16"/>
      <c r="BS13" s="13" t="s">
        <v>6</v>
      </c>
    </row>
    <row r="14" spans="1:74" ht="12.5" x14ac:dyDescent="0.2">
      <c r="B14" s="16"/>
      <c r="E14" s="20" t="s">
        <v>16</v>
      </c>
      <c r="AK14" s="22" t="s">
        <v>20</v>
      </c>
      <c r="AN14" s="20" t="s">
        <v>1</v>
      </c>
      <c r="AR14" s="16"/>
      <c r="BS14" s="13" t="s">
        <v>6</v>
      </c>
    </row>
    <row r="15" spans="1:74" ht="6.9" customHeight="1" x14ac:dyDescent="0.2">
      <c r="B15" s="16"/>
      <c r="AR15" s="16"/>
      <c r="BS15" s="13" t="s">
        <v>3</v>
      </c>
    </row>
    <row r="16" spans="1:74" ht="12" customHeight="1" x14ac:dyDescent="0.2">
      <c r="B16" s="16"/>
      <c r="D16" s="22" t="s">
        <v>22</v>
      </c>
      <c r="AK16" s="22" t="s">
        <v>19</v>
      </c>
      <c r="AN16" s="20" t="s">
        <v>1</v>
      </c>
      <c r="AR16" s="16"/>
      <c r="BS16" s="13" t="s">
        <v>3</v>
      </c>
    </row>
    <row r="17" spans="2:71" ht="18.5" customHeight="1" x14ac:dyDescent="0.2">
      <c r="B17" s="16"/>
      <c r="E17" s="20" t="s">
        <v>16</v>
      </c>
      <c r="AK17" s="22" t="s">
        <v>20</v>
      </c>
      <c r="AN17" s="20" t="s">
        <v>1</v>
      </c>
      <c r="AR17" s="16"/>
      <c r="BS17" s="13" t="s">
        <v>23</v>
      </c>
    </row>
    <row r="18" spans="2:71" ht="6.9" customHeight="1" x14ac:dyDescent="0.2">
      <c r="B18" s="16"/>
      <c r="AR18" s="16"/>
      <c r="BS18" s="13" t="s">
        <v>6</v>
      </c>
    </row>
    <row r="19" spans="2:71" ht="12" customHeight="1" x14ac:dyDescent="0.2">
      <c r="B19" s="16"/>
      <c r="D19" s="22" t="s">
        <v>24</v>
      </c>
      <c r="AK19" s="22" t="s">
        <v>19</v>
      </c>
      <c r="AN19" s="20" t="s">
        <v>1</v>
      </c>
      <c r="AR19" s="16"/>
      <c r="BS19" s="13" t="s">
        <v>6</v>
      </c>
    </row>
    <row r="20" spans="2:71" ht="18.5" customHeight="1" x14ac:dyDescent="0.2">
      <c r="B20" s="16"/>
      <c r="E20" s="20" t="s">
        <v>16</v>
      </c>
      <c r="AK20" s="22" t="s">
        <v>20</v>
      </c>
      <c r="AN20" s="20" t="s">
        <v>1</v>
      </c>
      <c r="AR20" s="16"/>
      <c r="BS20" s="13" t="s">
        <v>23</v>
      </c>
    </row>
    <row r="21" spans="2:71" ht="6.9" customHeight="1" x14ac:dyDescent="0.2">
      <c r="B21" s="16"/>
      <c r="AR21" s="16"/>
    </row>
    <row r="22" spans="2:71" ht="12" customHeight="1" x14ac:dyDescent="0.2">
      <c r="B22" s="16"/>
      <c r="D22" s="22" t="s">
        <v>25</v>
      </c>
      <c r="AR22" s="16"/>
    </row>
    <row r="23" spans="2:71" ht="16.5" customHeight="1" x14ac:dyDescent="0.2">
      <c r="B23" s="16"/>
      <c r="E23" s="348" t="s">
        <v>1</v>
      </c>
      <c r="F23" s="348"/>
      <c r="G23" s="348"/>
      <c r="H23" s="348"/>
      <c r="I23" s="348"/>
      <c r="J23" s="348"/>
      <c r="K23" s="348"/>
      <c r="L23" s="348"/>
      <c r="M23" s="348"/>
      <c r="N23" s="348"/>
      <c r="O23" s="348"/>
      <c r="P23" s="348"/>
      <c r="Q23" s="348"/>
      <c r="R23" s="348"/>
      <c r="S23" s="348"/>
      <c r="T23" s="348"/>
      <c r="U23" s="348"/>
      <c r="V23" s="348"/>
      <c r="W23" s="348"/>
      <c r="X23" s="348"/>
      <c r="Y23" s="348"/>
      <c r="Z23" s="348"/>
      <c r="AA23" s="348"/>
      <c r="AB23" s="348"/>
      <c r="AC23" s="348"/>
      <c r="AD23" s="348"/>
      <c r="AE23" s="348"/>
      <c r="AF23" s="348"/>
      <c r="AG23" s="348"/>
      <c r="AH23" s="348"/>
      <c r="AI23" s="348"/>
      <c r="AJ23" s="348"/>
      <c r="AK23" s="348"/>
      <c r="AL23" s="348"/>
      <c r="AM23" s="348"/>
      <c r="AN23" s="348"/>
      <c r="AR23" s="16"/>
    </row>
    <row r="24" spans="2:71" ht="6.9" customHeight="1" x14ac:dyDescent="0.2">
      <c r="B24" s="16"/>
      <c r="AR24" s="16"/>
    </row>
    <row r="25" spans="2:71" ht="6.9" customHeight="1" x14ac:dyDescent="0.2">
      <c r="B25" s="16"/>
      <c r="D25" s="24"/>
      <c r="E25" s="24"/>
      <c r="F25" s="24"/>
      <c r="G25" s="24"/>
      <c r="H25" s="24"/>
      <c r="I25" s="24"/>
      <c r="J25" s="24"/>
      <c r="K25" s="24"/>
      <c r="L25" s="24"/>
      <c r="M25" s="24"/>
      <c r="N25" s="24"/>
      <c r="O25" s="24"/>
      <c r="P25" s="24"/>
      <c r="Q25" s="24"/>
      <c r="R25" s="24"/>
      <c r="S25" s="24"/>
      <c r="T25" s="24"/>
      <c r="U25" s="24"/>
      <c r="V25" s="24"/>
      <c r="W25" s="24"/>
      <c r="X25" s="24"/>
      <c r="Y25" s="24"/>
      <c r="Z25" s="24"/>
      <c r="AA25" s="24"/>
      <c r="AB25" s="24"/>
      <c r="AC25" s="24"/>
      <c r="AD25" s="24"/>
      <c r="AE25" s="24"/>
      <c r="AF25" s="24"/>
      <c r="AG25" s="24"/>
      <c r="AH25" s="24"/>
      <c r="AI25" s="24"/>
      <c r="AJ25" s="24"/>
      <c r="AK25" s="24"/>
      <c r="AL25" s="24"/>
      <c r="AM25" s="24"/>
      <c r="AN25" s="24"/>
      <c r="AO25" s="24"/>
      <c r="AR25" s="16"/>
    </row>
    <row r="26" spans="2:71" s="1" customFormat="1" ht="26" customHeight="1" x14ac:dyDescent="0.2">
      <c r="B26" s="25"/>
      <c r="D26" s="26" t="s">
        <v>26</v>
      </c>
      <c r="E26" s="27"/>
      <c r="F26" s="27"/>
      <c r="G26" s="27"/>
      <c r="H26" s="27"/>
      <c r="I26" s="27"/>
      <c r="J26" s="27"/>
      <c r="K26" s="27"/>
      <c r="L26" s="27"/>
      <c r="M26" s="27"/>
      <c r="N26" s="27"/>
      <c r="O26" s="27"/>
      <c r="P26" s="27"/>
      <c r="Q26" s="27"/>
      <c r="R26" s="27"/>
      <c r="S26" s="27"/>
      <c r="T26" s="27"/>
      <c r="U26" s="27"/>
      <c r="V26" s="27"/>
      <c r="W26" s="27"/>
      <c r="X26" s="27"/>
      <c r="Y26" s="27"/>
      <c r="Z26" s="27"/>
      <c r="AA26" s="27"/>
      <c r="AB26" s="27"/>
      <c r="AC26" s="27"/>
      <c r="AD26" s="27"/>
      <c r="AE26" s="27"/>
      <c r="AF26" s="27"/>
      <c r="AG26" s="27"/>
      <c r="AH26" s="27"/>
      <c r="AI26" s="27"/>
      <c r="AJ26" s="27"/>
      <c r="AK26" s="349">
        <f>ROUND(AG94,2)</f>
        <v>0</v>
      </c>
      <c r="AL26" s="350"/>
      <c r="AM26" s="350"/>
      <c r="AN26" s="350"/>
      <c r="AO26" s="350"/>
      <c r="AR26" s="25"/>
    </row>
    <row r="27" spans="2:71" s="1" customFormat="1" ht="6.9" customHeight="1" x14ac:dyDescent="0.2">
      <c r="B27" s="25"/>
      <c r="AR27" s="25"/>
    </row>
    <row r="28" spans="2:71" s="1" customFormat="1" ht="12.5" x14ac:dyDescent="0.2">
      <c r="B28" s="25"/>
      <c r="L28" s="351" t="s">
        <v>27</v>
      </c>
      <c r="M28" s="351"/>
      <c r="N28" s="351"/>
      <c r="O28" s="351"/>
      <c r="P28" s="351"/>
      <c r="W28" s="351" t="s">
        <v>28</v>
      </c>
      <c r="X28" s="351"/>
      <c r="Y28" s="351"/>
      <c r="Z28" s="351"/>
      <c r="AA28" s="351"/>
      <c r="AB28" s="351"/>
      <c r="AC28" s="351"/>
      <c r="AD28" s="351"/>
      <c r="AE28" s="351"/>
      <c r="AK28" s="351" t="s">
        <v>29</v>
      </c>
      <c r="AL28" s="351"/>
      <c r="AM28" s="351"/>
      <c r="AN28" s="351"/>
      <c r="AO28" s="351"/>
      <c r="AR28" s="25"/>
    </row>
    <row r="29" spans="2:71" s="2" customFormat="1" ht="14.4" customHeight="1" x14ac:dyDescent="0.2">
      <c r="B29" s="29"/>
      <c r="D29" s="22" t="s">
        <v>30</v>
      </c>
      <c r="F29" s="30" t="s">
        <v>31</v>
      </c>
      <c r="L29" s="354">
        <v>0.2</v>
      </c>
      <c r="M29" s="353"/>
      <c r="N29" s="353"/>
      <c r="O29" s="353"/>
      <c r="P29" s="353"/>
      <c r="Q29" s="31"/>
      <c r="R29" s="31"/>
      <c r="S29" s="31"/>
      <c r="T29" s="31"/>
      <c r="U29" s="31"/>
      <c r="V29" s="31"/>
      <c r="W29" s="352">
        <f>ROUND(AZ94, 2)</f>
        <v>0</v>
      </c>
      <c r="X29" s="353"/>
      <c r="Y29" s="353"/>
      <c r="Z29" s="353"/>
      <c r="AA29" s="353"/>
      <c r="AB29" s="353"/>
      <c r="AC29" s="353"/>
      <c r="AD29" s="353"/>
      <c r="AE29" s="353"/>
      <c r="AF29" s="31"/>
      <c r="AG29" s="31"/>
      <c r="AH29" s="31"/>
      <c r="AI29" s="31"/>
      <c r="AJ29" s="31"/>
      <c r="AK29" s="352">
        <f>ROUND(AV94, 2)</f>
        <v>0</v>
      </c>
      <c r="AL29" s="353"/>
      <c r="AM29" s="353"/>
      <c r="AN29" s="353"/>
      <c r="AO29" s="353"/>
      <c r="AP29" s="31"/>
      <c r="AQ29" s="31"/>
      <c r="AR29" s="32"/>
      <c r="AS29" s="31"/>
      <c r="AT29" s="31"/>
      <c r="AU29" s="31"/>
      <c r="AV29" s="31"/>
      <c r="AW29" s="31"/>
      <c r="AX29" s="31"/>
      <c r="AY29" s="31"/>
      <c r="AZ29" s="31"/>
    </row>
    <row r="30" spans="2:71" s="2" customFormat="1" ht="14.4" customHeight="1" x14ac:dyDescent="0.2">
      <c r="B30" s="29"/>
      <c r="F30" s="30" t="s">
        <v>32</v>
      </c>
      <c r="L30" s="357">
        <v>0.2</v>
      </c>
      <c r="M30" s="356"/>
      <c r="N30" s="356"/>
      <c r="O30" s="356"/>
      <c r="P30" s="356"/>
      <c r="W30" s="355">
        <f>AK26</f>
        <v>0</v>
      </c>
      <c r="X30" s="356"/>
      <c r="Y30" s="356"/>
      <c r="Z30" s="356"/>
      <c r="AA30" s="356"/>
      <c r="AB30" s="356"/>
      <c r="AC30" s="356"/>
      <c r="AD30" s="356"/>
      <c r="AE30" s="356"/>
      <c r="AK30" s="355">
        <f>W30*L30</f>
        <v>0</v>
      </c>
      <c r="AL30" s="356"/>
      <c r="AM30" s="356"/>
      <c r="AN30" s="356"/>
      <c r="AO30" s="356"/>
      <c r="AR30" s="29"/>
    </row>
    <row r="31" spans="2:71" s="2" customFormat="1" ht="14.4" hidden="1" customHeight="1" x14ac:dyDescent="0.2">
      <c r="B31" s="29"/>
      <c r="F31" s="22" t="s">
        <v>33</v>
      </c>
      <c r="L31" s="357">
        <v>0.2</v>
      </c>
      <c r="M31" s="356"/>
      <c r="N31" s="356"/>
      <c r="O31" s="356"/>
      <c r="P31" s="356"/>
      <c r="W31" s="355">
        <f>ROUND(BB94, 2)</f>
        <v>0</v>
      </c>
      <c r="X31" s="356"/>
      <c r="Y31" s="356"/>
      <c r="Z31" s="356"/>
      <c r="AA31" s="356"/>
      <c r="AB31" s="356"/>
      <c r="AC31" s="356"/>
      <c r="AD31" s="356"/>
      <c r="AE31" s="356"/>
      <c r="AK31" s="355">
        <v>0</v>
      </c>
      <c r="AL31" s="356"/>
      <c r="AM31" s="356"/>
      <c r="AN31" s="356"/>
      <c r="AO31" s="356"/>
      <c r="AR31" s="29"/>
    </row>
    <row r="32" spans="2:71" s="2" customFormat="1" ht="14.4" hidden="1" customHeight="1" x14ac:dyDescent="0.2">
      <c r="B32" s="29"/>
      <c r="F32" s="22" t="s">
        <v>34</v>
      </c>
      <c r="L32" s="357">
        <v>0.2</v>
      </c>
      <c r="M32" s="356"/>
      <c r="N32" s="356"/>
      <c r="O32" s="356"/>
      <c r="P32" s="356"/>
      <c r="W32" s="355">
        <f>ROUND(BC94, 2)</f>
        <v>0</v>
      </c>
      <c r="X32" s="356"/>
      <c r="Y32" s="356"/>
      <c r="Z32" s="356"/>
      <c r="AA32" s="356"/>
      <c r="AB32" s="356"/>
      <c r="AC32" s="356"/>
      <c r="AD32" s="356"/>
      <c r="AE32" s="356"/>
      <c r="AK32" s="355">
        <v>0</v>
      </c>
      <c r="AL32" s="356"/>
      <c r="AM32" s="356"/>
      <c r="AN32" s="356"/>
      <c r="AO32" s="356"/>
      <c r="AR32" s="29"/>
    </row>
    <row r="33" spans="2:52" s="2" customFormat="1" ht="14.4" hidden="1" customHeight="1" x14ac:dyDescent="0.2">
      <c r="B33" s="29"/>
      <c r="F33" s="30" t="s">
        <v>35</v>
      </c>
      <c r="L33" s="354">
        <v>0</v>
      </c>
      <c r="M33" s="353"/>
      <c r="N33" s="353"/>
      <c r="O33" s="353"/>
      <c r="P33" s="353"/>
      <c r="Q33" s="31"/>
      <c r="R33" s="31"/>
      <c r="S33" s="31"/>
      <c r="T33" s="31"/>
      <c r="U33" s="31"/>
      <c r="V33" s="31"/>
      <c r="W33" s="352">
        <f>ROUND(BD94, 2)</f>
        <v>0</v>
      </c>
      <c r="X33" s="353"/>
      <c r="Y33" s="353"/>
      <c r="Z33" s="353"/>
      <c r="AA33" s="353"/>
      <c r="AB33" s="353"/>
      <c r="AC33" s="353"/>
      <c r="AD33" s="353"/>
      <c r="AE33" s="353"/>
      <c r="AF33" s="31"/>
      <c r="AG33" s="31"/>
      <c r="AH33" s="31"/>
      <c r="AI33" s="31"/>
      <c r="AJ33" s="31"/>
      <c r="AK33" s="352">
        <v>0</v>
      </c>
      <c r="AL33" s="353"/>
      <c r="AM33" s="353"/>
      <c r="AN33" s="353"/>
      <c r="AO33" s="353"/>
      <c r="AP33" s="31"/>
      <c r="AQ33" s="31"/>
      <c r="AR33" s="32"/>
      <c r="AS33" s="31"/>
      <c r="AT33" s="31"/>
      <c r="AU33" s="31"/>
      <c r="AV33" s="31"/>
      <c r="AW33" s="31"/>
      <c r="AX33" s="31"/>
      <c r="AY33" s="31"/>
      <c r="AZ33" s="31"/>
    </row>
    <row r="34" spans="2:52" s="1" customFormat="1" ht="6.9" customHeight="1" x14ac:dyDescent="0.2">
      <c r="B34" s="25"/>
      <c r="AR34" s="25"/>
    </row>
    <row r="35" spans="2:52" s="1" customFormat="1" ht="26" customHeight="1" x14ac:dyDescent="0.2">
      <c r="B35" s="25"/>
      <c r="C35" s="33"/>
      <c r="D35" s="34" t="s">
        <v>36</v>
      </c>
      <c r="E35" s="35"/>
      <c r="F35" s="35"/>
      <c r="G35" s="35"/>
      <c r="H35" s="35"/>
      <c r="I35" s="35"/>
      <c r="J35" s="35"/>
      <c r="K35" s="35"/>
      <c r="L35" s="35"/>
      <c r="M35" s="35"/>
      <c r="N35" s="35"/>
      <c r="O35" s="35"/>
      <c r="P35" s="35"/>
      <c r="Q35" s="35"/>
      <c r="R35" s="35"/>
      <c r="S35" s="35"/>
      <c r="T35" s="36" t="s">
        <v>37</v>
      </c>
      <c r="U35" s="35"/>
      <c r="V35" s="35"/>
      <c r="W35" s="35"/>
      <c r="X35" s="364" t="s">
        <v>38</v>
      </c>
      <c r="Y35" s="365"/>
      <c r="Z35" s="365"/>
      <c r="AA35" s="365"/>
      <c r="AB35" s="365"/>
      <c r="AC35" s="35"/>
      <c r="AD35" s="35"/>
      <c r="AE35" s="35"/>
      <c r="AF35" s="35"/>
      <c r="AG35" s="35"/>
      <c r="AH35" s="35"/>
      <c r="AI35" s="35"/>
      <c r="AJ35" s="35"/>
      <c r="AK35" s="366">
        <f>SUM(AK26:AK33)</f>
        <v>0</v>
      </c>
      <c r="AL35" s="365"/>
      <c r="AM35" s="365"/>
      <c r="AN35" s="365"/>
      <c r="AO35" s="367"/>
      <c r="AP35" s="33"/>
      <c r="AQ35" s="33"/>
      <c r="AR35" s="25"/>
    </row>
    <row r="36" spans="2:52" s="1" customFormat="1" ht="6.9" customHeight="1" x14ac:dyDescent="0.2">
      <c r="B36" s="25"/>
      <c r="AR36" s="25"/>
    </row>
    <row r="37" spans="2:52" s="1" customFormat="1" ht="14.4" customHeight="1" x14ac:dyDescent="0.2">
      <c r="B37" s="25"/>
      <c r="AR37" s="25"/>
    </row>
    <row r="38" spans="2:52" ht="14.4" customHeight="1" x14ac:dyDescent="0.2">
      <c r="B38" s="16"/>
      <c r="AR38" s="16"/>
    </row>
    <row r="39" spans="2:52" ht="14.4" customHeight="1" x14ac:dyDescent="0.2">
      <c r="B39" s="16"/>
      <c r="AR39" s="16"/>
    </row>
    <row r="40" spans="2:52" ht="14.4" customHeight="1" x14ac:dyDescent="0.2">
      <c r="B40" s="16"/>
      <c r="AR40" s="16"/>
    </row>
    <row r="41" spans="2:52" ht="14.4" customHeight="1" x14ac:dyDescent="0.2">
      <c r="B41" s="16"/>
      <c r="AR41" s="16"/>
    </row>
    <row r="42" spans="2:52" ht="14.4" customHeight="1" x14ac:dyDescent="0.2">
      <c r="B42" s="16"/>
      <c r="AR42" s="16"/>
    </row>
    <row r="43" spans="2:52" ht="14.4" customHeight="1" x14ac:dyDescent="0.2">
      <c r="B43" s="16"/>
      <c r="AR43" s="16"/>
    </row>
    <row r="44" spans="2:52" ht="14.4" customHeight="1" x14ac:dyDescent="0.2">
      <c r="B44" s="16"/>
      <c r="AR44" s="16"/>
    </row>
    <row r="45" spans="2:52" ht="14.4" customHeight="1" x14ac:dyDescent="0.2">
      <c r="B45" s="16"/>
      <c r="AR45" s="16"/>
    </row>
    <row r="46" spans="2:52" ht="14.4" customHeight="1" x14ac:dyDescent="0.2">
      <c r="B46" s="16"/>
      <c r="AR46" s="16"/>
    </row>
    <row r="47" spans="2:52" ht="14.4" customHeight="1" x14ac:dyDescent="0.2">
      <c r="B47" s="16"/>
      <c r="AR47" s="16"/>
    </row>
    <row r="48" spans="2:52" ht="14.4" customHeight="1" x14ac:dyDescent="0.2">
      <c r="B48" s="16"/>
      <c r="AR48" s="16"/>
    </row>
    <row r="49" spans="2:44" s="1" customFormat="1" ht="14.4" customHeight="1" x14ac:dyDescent="0.2">
      <c r="B49" s="25"/>
      <c r="D49" s="37" t="s">
        <v>39</v>
      </c>
      <c r="E49" s="38"/>
      <c r="F49" s="38"/>
      <c r="G49" s="38"/>
      <c r="H49" s="38"/>
      <c r="I49" s="38"/>
      <c r="J49" s="38"/>
      <c r="K49" s="38"/>
      <c r="L49" s="38"/>
      <c r="M49" s="38"/>
      <c r="N49" s="38"/>
      <c r="O49" s="38"/>
      <c r="P49" s="38"/>
      <c r="Q49" s="38"/>
      <c r="R49" s="38"/>
      <c r="S49" s="38"/>
      <c r="T49" s="38"/>
      <c r="U49" s="38"/>
      <c r="V49" s="38"/>
      <c r="W49" s="38"/>
      <c r="X49" s="38"/>
      <c r="Y49" s="38"/>
      <c r="Z49" s="38"/>
      <c r="AA49" s="38"/>
      <c r="AB49" s="38"/>
      <c r="AC49" s="38"/>
      <c r="AD49" s="38"/>
      <c r="AE49" s="38"/>
      <c r="AF49" s="38"/>
      <c r="AG49" s="38"/>
      <c r="AH49" s="37" t="s">
        <v>40</v>
      </c>
      <c r="AI49" s="38"/>
      <c r="AJ49" s="38"/>
      <c r="AK49" s="38"/>
      <c r="AL49" s="38"/>
      <c r="AM49" s="38"/>
      <c r="AN49" s="38"/>
      <c r="AO49" s="38"/>
      <c r="AR49" s="25"/>
    </row>
    <row r="50" spans="2:44" x14ac:dyDescent="0.2">
      <c r="B50" s="16"/>
      <c r="AR50" s="16"/>
    </row>
    <row r="51" spans="2:44" x14ac:dyDescent="0.2">
      <c r="B51" s="16"/>
      <c r="AR51" s="16"/>
    </row>
    <row r="52" spans="2:44" x14ac:dyDescent="0.2">
      <c r="B52" s="16"/>
      <c r="AR52" s="16"/>
    </row>
    <row r="53" spans="2:44" x14ac:dyDescent="0.2">
      <c r="B53" s="16"/>
      <c r="AR53" s="16"/>
    </row>
    <row r="54" spans="2:44" x14ac:dyDescent="0.2">
      <c r="B54" s="16"/>
      <c r="AR54" s="16"/>
    </row>
    <row r="55" spans="2:44" x14ac:dyDescent="0.2">
      <c r="B55" s="16"/>
      <c r="AR55" s="16"/>
    </row>
    <row r="56" spans="2:44" x14ac:dyDescent="0.2">
      <c r="B56" s="16"/>
      <c r="AR56" s="16"/>
    </row>
    <row r="57" spans="2:44" x14ac:dyDescent="0.2">
      <c r="B57" s="16"/>
      <c r="AR57" s="16"/>
    </row>
    <row r="58" spans="2:44" x14ac:dyDescent="0.2">
      <c r="B58" s="16"/>
      <c r="AR58" s="16"/>
    </row>
    <row r="59" spans="2:44" x14ac:dyDescent="0.2">
      <c r="B59" s="16"/>
      <c r="AR59" s="16"/>
    </row>
    <row r="60" spans="2:44" s="1" customFormat="1" ht="12.5" x14ac:dyDescent="0.2">
      <c r="B60" s="25"/>
      <c r="D60" s="39" t="s">
        <v>41</v>
      </c>
      <c r="E60" s="27"/>
      <c r="F60" s="27"/>
      <c r="G60" s="27"/>
      <c r="H60" s="27"/>
      <c r="I60" s="27"/>
      <c r="J60" s="27"/>
      <c r="K60" s="27"/>
      <c r="L60" s="27"/>
      <c r="M60" s="27"/>
      <c r="N60" s="27"/>
      <c r="O60" s="27"/>
      <c r="P60" s="27"/>
      <c r="Q60" s="27"/>
      <c r="R60" s="27"/>
      <c r="S60" s="27"/>
      <c r="T60" s="27"/>
      <c r="U60" s="27"/>
      <c r="V60" s="39" t="s">
        <v>42</v>
      </c>
      <c r="W60" s="27"/>
      <c r="X60" s="27"/>
      <c r="Y60" s="27"/>
      <c r="Z60" s="27"/>
      <c r="AA60" s="27"/>
      <c r="AB60" s="27"/>
      <c r="AC60" s="27"/>
      <c r="AD60" s="27"/>
      <c r="AE60" s="27"/>
      <c r="AF60" s="27"/>
      <c r="AG60" s="27"/>
      <c r="AH60" s="39" t="s">
        <v>41</v>
      </c>
      <c r="AI60" s="27"/>
      <c r="AJ60" s="27"/>
      <c r="AK60" s="27"/>
      <c r="AL60" s="27"/>
      <c r="AM60" s="39" t="s">
        <v>42</v>
      </c>
      <c r="AN60" s="27"/>
      <c r="AO60" s="27"/>
      <c r="AR60" s="25"/>
    </row>
    <row r="61" spans="2:44" x14ac:dyDescent="0.2">
      <c r="B61" s="16"/>
      <c r="AR61" s="16"/>
    </row>
    <row r="62" spans="2:44" x14ac:dyDescent="0.2">
      <c r="B62" s="16"/>
      <c r="AR62" s="16"/>
    </row>
    <row r="63" spans="2:44" x14ac:dyDescent="0.2">
      <c r="B63" s="16"/>
      <c r="AR63" s="16"/>
    </row>
    <row r="64" spans="2:44" s="1" customFormat="1" ht="13" x14ac:dyDescent="0.2">
      <c r="B64" s="25"/>
      <c r="D64" s="37" t="s">
        <v>43</v>
      </c>
      <c r="E64" s="38"/>
      <c r="F64" s="38"/>
      <c r="G64" s="38"/>
      <c r="H64" s="38"/>
      <c r="I64" s="38"/>
      <c r="J64" s="38"/>
      <c r="K64" s="38"/>
      <c r="L64" s="38"/>
      <c r="M64" s="38"/>
      <c r="N64" s="38"/>
      <c r="O64" s="38"/>
      <c r="P64" s="38"/>
      <c r="Q64" s="38"/>
      <c r="R64" s="38"/>
      <c r="S64" s="38"/>
      <c r="T64" s="38"/>
      <c r="U64" s="38"/>
      <c r="V64" s="38"/>
      <c r="W64" s="38"/>
      <c r="X64" s="38"/>
      <c r="Y64" s="38"/>
      <c r="Z64" s="38"/>
      <c r="AA64" s="38"/>
      <c r="AB64" s="38"/>
      <c r="AC64" s="38"/>
      <c r="AD64" s="38"/>
      <c r="AE64" s="38"/>
      <c r="AF64" s="38"/>
      <c r="AG64" s="38"/>
      <c r="AH64" s="37" t="s">
        <v>44</v>
      </c>
      <c r="AI64" s="38"/>
      <c r="AJ64" s="38"/>
      <c r="AK64" s="38"/>
      <c r="AL64" s="38"/>
      <c r="AM64" s="38"/>
      <c r="AN64" s="38"/>
      <c r="AO64" s="38"/>
      <c r="AR64" s="25"/>
    </row>
    <row r="65" spans="2:44" x14ac:dyDescent="0.2">
      <c r="B65" s="16"/>
      <c r="AR65" s="16"/>
    </row>
    <row r="66" spans="2:44" x14ac:dyDescent="0.2">
      <c r="B66" s="16"/>
      <c r="AR66" s="16"/>
    </row>
    <row r="67" spans="2:44" x14ac:dyDescent="0.2">
      <c r="B67" s="16"/>
      <c r="AR67" s="16"/>
    </row>
    <row r="68" spans="2:44" x14ac:dyDescent="0.2">
      <c r="B68" s="16"/>
      <c r="AR68" s="16"/>
    </row>
    <row r="69" spans="2:44" x14ac:dyDescent="0.2">
      <c r="B69" s="16"/>
      <c r="AR69" s="16"/>
    </row>
    <row r="70" spans="2:44" x14ac:dyDescent="0.2">
      <c r="B70" s="16"/>
      <c r="AR70" s="16"/>
    </row>
    <row r="71" spans="2:44" x14ac:dyDescent="0.2">
      <c r="B71" s="16"/>
      <c r="AR71" s="16"/>
    </row>
    <row r="72" spans="2:44" x14ac:dyDescent="0.2">
      <c r="B72" s="16"/>
      <c r="AR72" s="16"/>
    </row>
    <row r="73" spans="2:44" x14ac:dyDescent="0.2">
      <c r="B73" s="16"/>
      <c r="AR73" s="16"/>
    </row>
    <row r="74" spans="2:44" x14ac:dyDescent="0.2">
      <c r="B74" s="16"/>
      <c r="AR74" s="16"/>
    </row>
    <row r="75" spans="2:44" s="1" customFormat="1" ht="12.5" x14ac:dyDescent="0.2">
      <c r="B75" s="25"/>
      <c r="D75" s="39" t="s">
        <v>41</v>
      </c>
      <c r="E75" s="27"/>
      <c r="F75" s="27"/>
      <c r="G75" s="27"/>
      <c r="H75" s="27"/>
      <c r="I75" s="27"/>
      <c r="J75" s="27"/>
      <c r="K75" s="27"/>
      <c r="L75" s="27"/>
      <c r="M75" s="27"/>
      <c r="N75" s="27"/>
      <c r="O75" s="27"/>
      <c r="P75" s="27"/>
      <c r="Q75" s="27"/>
      <c r="R75" s="27"/>
      <c r="S75" s="27"/>
      <c r="T75" s="27"/>
      <c r="U75" s="27"/>
      <c r="V75" s="39" t="s">
        <v>42</v>
      </c>
      <c r="W75" s="27"/>
      <c r="X75" s="27"/>
      <c r="Y75" s="27"/>
      <c r="Z75" s="27"/>
      <c r="AA75" s="27"/>
      <c r="AB75" s="27"/>
      <c r="AC75" s="27"/>
      <c r="AD75" s="27"/>
      <c r="AE75" s="27"/>
      <c r="AF75" s="27"/>
      <c r="AG75" s="27"/>
      <c r="AH75" s="39" t="s">
        <v>41</v>
      </c>
      <c r="AI75" s="27"/>
      <c r="AJ75" s="27"/>
      <c r="AK75" s="27"/>
      <c r="AL75" s="27"/>
      <c r="AM75" s="39" t="s">
        <v>42</v>
      </c>
      <c r="AN75" s="27"/>
      <c r="AO75" s="27"/>
      <c r="AR75" s="25"/>
    </row>
    <row r="76" spans="2:44" s="1" customFormat="1" x14ac:dyDescent="0.2">
      <c r="B76" s="25"/>
      <c r="AR76" s="25"/>
    </row>
    <row r="77" spans="2:44" s="1" customFormat="1" ht="6.9" customHeight="1" x14ac:dyDescent="0.2">
      <c r="B77" s="40"/>
      <c r="C77" s="41"/>
      <c r="D77" s="41"/>
      <c r="E77" s="41"/>
      <c r="F77" s="41"/>
      <c r="G77" s="41"/>
      <c r="H77" s="41"/>
      <c r="I77" s="41"/>
      <c r="J77" s="41"/>
      <c r="K77" s="41"/>
      <c r="L77" s="41"/>
      <c r="M77" s="41"/>
      <c r="N77" s="41"/>
      <c r="O77" s="41"/>
      <c r="P77" s="41"/>
      <c r="Q77" s="41"/>
      <c r="R77" s="41"/>
      <c r="S77" s="41"/>
      <c r="T77" s="41"/>
      <c r="U77" s="41"/>
      <c r="V77" s="41"/>
      <c r="W77" s="41"/>
      <c r="X77" s="41"/>
      <c r="Y77" s="41"/>
      <c r="Z77" s="41"/>
      <c r="AA77" s="41"/>
      <c r="AB77" s="41"/>
      <c r="AC77" s="41"/>
      <c r="AD77" s="41"/>
      <c r="AE77" s="41"/>
      <c r="AF77" s="41"/>
      <c r="AG77" s="41"/>
      <c r="AH77" s="41"/>
      <c r="AI77" s="41"/>
      <c r="AJ77" s="41"/>
      <c r="AK77" s="41"/>
      <c r="AL77" s="41"/>
      <c r="AM77" s="41"/>
      <c r="AN77" s="41"/>
      <c r="AO77" s="41"/>
      <c r="AP77" s="41"/>
      <c r="AQ77" s="41"/>
      <c r="AR77" s="25"/>
    </row>
    <row r="81" spans="1:91" s="1" customFormat="1" ht="6.9" customHeight="1" x14ac:dyDescent="0.2">
      <c r="B81" s="42"/>
      <c r="C81" s="43"/>
      <c r="D81" s="43"/>
      <c r="E81" s="43"/>
      <c r="F81" s="43"/>
      <c r="G81" s="43"/>
      <c r="H81" s="43"/>
      <c r="I81" s="43"/>
      <c r="J81" s="43"/>
      <c r="K81" s="43"/>
      <c r="L81" s="43"/>
      <c r="M81" s="43"/>
      <c r="N81" s="43"/>
      <c r="O81" s="43"/>
      <c r="P81" s="43"/>
      <c r="Q81" s="43"/>
      <c r="R81" s="43"/>
      <c r="S81" s="43"/>
      <c r="T81" s="43"/>
      <c r="U81" s="43"/>
      <c r="V81" s="43"/>
      <c r="W81" s="43"/>
      <c r="X81" s="43"/>
      <c r="Y81" s="43"/>
      <c r="Z81" s="43"/>
      <c r="AA81" s="43"/>
      <c r="AB81" s="43"/>
      <c r="AC81" s="43"/>
      <c r="AD81" s="43"/>
      <c r="AE81" s="43"/>
      <c r="AF81" s="43"/>
      <c r="AG81" s="43"/>
      <c r="AH81" s="43"/>
      <c r="AI81" s="43"/>
      <c r="AJ81" s="43"/>
      <c r="AK81" s="43"/>
      <c r="AL81" s="43"/>
      <c r="AM81" s="43"/>
      <c r="AN81" s="43"/>
      <c r="AO81" s="43"/>
      <c r="AP81" s="43"/>
      <c r="AQ81" s="43"/>
      <c r="AR81" s="25"/>
    </row>
    <row r="82" spans="1:91" s="1" customFormat="1" ht="24.9" customHeight="1" x14ac:dyDescent="0.2">
      <c r="B82" s="25"/>
      <c r="C82" s="17" t="s">
        <v>45</v>
      </c>
      <c r="AR82" s="25"/>
    </row>
    <row r="83" spans="1:91" s="1" customFormat="1" ht="6.9" customHeight="1" x14ac:dyDescent="0.2">
      <c r="B83" s="25"/>
      <c r="AR83" s="25"/>
    </row>
    <row r="84" spans="1:91" s="3" customFormat="1" ht="12" customHeight="1" x14ac:dyDescent="0.2">
      <c r="B84" s="44"/>
      <c r="C84" s="22" t="s">
        <v>11</v>
      </c>
      <c r="L84" s="3">
        <f>K5</f>
        <v>0</v>
      </c>
      <c r="AR84" s="44"/>
    </row>
    <row r="85" spans="1:91" s="4" customFormat="1" ht="36.9" customHeight="1" x14ac:dyDescent="0.2">
      <c r="B85" s="45"/>
      <c r="C85" s="46" t="s">
        <v>12</v>
      </c>
      <c r="L85" s="368" t="str">
        <f>K6</f>
        <v>"Plynová kotolňa Staré Grunty 55, Bratislava" - modernizácia</v>
      </c>
      <c r="M85" s="369"/>
      <c r="N85" s="369"/>
      <c r="O85" s="369"/>
      <c r="P85" s="369"/>
      <c r="Q85" s="369"/>
      <c r="R85" s="369"/>
      <c r="S85" s="369"/>
      <c r="T85" s="369"/>
      <c r="U85" s="369"/>
      <c r="V85" s="369"/>
      <c r="W85" s="369"/>
      <c r="X85" s="369"/>
      <c r="Y85" s="369"/>
      <c r="Z85" s="369"/>
      <c r="AA85" s="369"/>
      <c r="AB85" s="369"/>
      <c r="AC85" s="369"/>
      <c r="AD85" s="369"/>
      <c r="AE85" s="369"/>
      <c r="AF85" s="369"/>
      <c r="AG85" s="369"/>
      <c r="AH85" s="369"/>
      <c r="AI85" s="369"/>
      <c r="AJ85" s="369"/>
      <c r="AR85" s="45"/>
    </row>
    <row r="86" spans="1:91" s="1" customFormat="1" ht="6.9" customHeight="1" x14ac:dyDescent="0.2">
      <c r="B86" s="25"/>
      <c r="AR86" s="25"/>
    </row>
    <row r="87" spans="1:91" s="1" customFormat="1" ht="12" customHeight="1" x14ac:dyDescent="0.2">
      <c r="B87" s="25"/>
      <c r="C87" s="22" t="s">
        <v>15</v>
      </c>
      <c r="L87" s="47" t="str">
        <f>IF(K8="","",K8)</f>
        <v xml:space="preserve"> </v>
      </c>
      <c r="AI87" s="22" t="s">
        <v>17</v>
      </c>
      <c r="AM87" s="370" t="str">
        <f>IF(AN8= "","",AN8)</f>
        <v/>
      </c>
      <c r="AN87" s="370"/>
      <c r="AR87" s="25"/>
    </row>
    <row r="88" spans="1:91" s="1" customFormat="1" ht="6.9" customHeight="1" x14ac:dyDescent="0.2">
      <c r="B88" s="25"/>
      <c r="AR88" s="25"/>
    </row>
    <row r="89" spans="1:91" s="1" customFormat="1" ht="15.15" customHeight="1" x14ac:dyDescent="0.2">
      <c r="B89" s="25"/>
      <c r="C89" s="22" t="s">
        <v>18</v>
      </c>
      <c r="L89" s="3" t="str">
        <f>IF(E11= "","",E11)</f>
        <v xml:space="preserve"> </v>
      </c>
      <c r="AI89" s="22" t="s">
        <v>22</v>
      </c>
      <c r="AM89" s="362" t="str">
        <f>IF(E17="","",E17)</f>
        <v xml:space="preserve"> </v>
      </c>
      <c r="AN89" s="363"/>
      <c r="AO89" s="363"/>
      <c r="AP89" s="363"/>
      <c r="AR89" s="25"/>
      <c r="AS89" s="358" t="s">
        <v>46</v>
      </c>
      <c r="AT89" s="359"/>
      <c r="AU89" s="49"/>
      <c r="AV89" s="49"/>
      <c r="AW89" s="49"/>
      <c r="AX89" s="49"/>
      <c r="AY89" s="49"/>
      <c r="AZ89" s="49"/>
      <c r="BA89" s="49"/>
      <c r="BB89" s="49"/>
      <c r="BC89" s="49"/>
      <c r="BD89" s="50"/>
    </row>
    <row r="90" spans="1:91" s="1" customFormat="1" ht="15.15" customHeight="1" x14ac:dyDescent="0.2">
      <c r="B90" s="25"/>
      <c r="C90" s="22" t="s">
        <v>21</v>
      </c>
      <c r="L90" s="3" t="str">
        <f>IF(E14="","",E14)</f>
        <v xml:space="preserve"> </v>
      </c>
      <c r="AI90" s="22" t="s">
        <v>24</v>
      </c>
      <c r="AM90" s="362" t="str">
        <f>IF(E20="","",E20)</f>
        <v xml:space="preserve"> </v>
      </c>
      <c r="AN90" s="363"/>
      <c r="AO90" s="363"/>
      <c r="AP90" s="363"/>
      <c r="AR90" s="25"/>
      <c r="AS90" s="360"/>
      <c r="AT90" s="361"/>
      <c r="BD90" s="52"/>
    </row>
    <row r="91" spans="1:91" s="1" customFormat="1" ht="10.75" customHeight="1" x14ac:dyDescent="0.2">
      <c r="B91" s="25"/>
      <c r="AR91" s="25"/>
      <c r="AS91" s="360"/>
      <c r="AT91" s="361"/>
      <c r="BD91" s="52"/>
    </row>
    <row r="92" spans="1:91" s="1" customFormat="1" ht="29.25" customHeight="1" x14ac:dyDescent="0.2">
      <c r="B92" s="25"/>
      <c r="C92" s="374" t="s">
        <v>47</v>
      </c>
      <c r="D92" s="375"/>
      <c r="E92" s="375"/>
      <c r="F92" s="375"/>
      <c r="G92" s="375"/>
      <c r="H92" s="53"/>
      <c r="I92" s="376" t="s">
        <v>48</v>
      </c>
      <c r="J92" s="375"/>
      <c r="K92" s="375"/>
      <c r="L92" s="375"/>
      <c r="M92" s="375"/>
      <c r="N92" s="375"/>
      <c r="O92" s="375"/>
      <c r="P92" s="375"/>
      <c r="Q92" s="375"/>
      <c r="R92" s="375"/>
      <c r="S92" s="375"/>
      <c r="T92" s="375"/>
      <c r="U92" s="375"/>
      <c r="V92" s="375"/>
      <c r="W92" s="375"/>
      <c r="X92" s="375"/>
      <c r="Y92" s="375"/>
      <c r="Z92" s="375"/>
      <c r="AA92" s="375"/>
      <c r="AB92" s="375"/>
      <c r="AC92" s="375"/>
      <c r="AD92" s="375"/>
      <c r="AE92" s="375"/>
      <c r="AF92" s="375"/>
      <c r="AG92" s="377" t="s">
        <v>49</v>
      </c>
      <c r="AH92" s="375"/>
      <c r="AI92" s="375"/>
      <c r="AJ92" s="375"/>
      <c r="AK92" s="375"/>
      <c r="AL92" s="375"/>
      <c r="AM92" s="375"/>
      <c r="AN92" s="376" t="s">
        <v>50</v>
      </c>
      <c r="AO92" s="375"/>
      <c r="AP92" s="378"/>
      <c r="AQ92" s="54" t="s">
        <v>51</v>
      </c>
      <c r="AR92" s="25"/>
      <c r="AS92" s="55" t="s">
        <v>52</v>
      </c>
      <c r="AT92" s="56" t="s">
        <v>53</v>
      </c>
      <c r="AU92" s="56" t="s">
        <v>54</v>
      </c>
      <c r="AV92" s="56" t="s">
        <v>55</v>
      </c>
      <c r="AW92" s="56" t="s">
        <v>56</v>
      </c>
      <c r="AX92" s="56" t="s">
        <v>57</v>
      </c>
      <c r="AY92" s="56" t="s">
        <v>58</v>
      </c>
      <c r="AZ92" s="56" t="s">
        <v>59</v>
      </c>
      <c r="BA92" s="56" t="s">
        <v>60</v>
      </c>
      <c r="BB92" s="56" t="s">
        <v>61</v>
      </c>
      <c r="BC92" s="56" t="s">
        <v>62</v>
      </c>
      <c r="BD92" s="57" t="s">
        <v>63</v>
      </c>
    </row>
    <row r="93" spans="1:91" s="1" customFormat="1" ht="10.75" customHeight="1" x14ac:dyDescent="0.2">
      <c r="B93" s="25"/>
      <c r="AR93" s="25"/>
      <c r="AS93" s="58"/>
      <c r="AT93" s="49"/>
      <c r="AU93" s="49"/>
      <c r="AV93" s="49"/>
      <c r="AW93" s="49"/>
      <c r="AX93" s="49"/>
      <c r="AY93" s="49"/>
      <c r="AZ93" s="49"/>
      <c r="BA93" s="49"/>
      <c r="BB93" s="49"/>
      <c r="BC93" s="49"/>
      <c r="BD93" s="50"/>
    </row>
    <row r="94" spans="1:91" s="5" customFormat="1" ht="32.4" customHeight="1" x14ac:dyDescent="0.2">
      <c r="B94" s="59"/>
      <c r="C94" s="60" t="s">
        <v>64</v>
      </c>
      <c r="D94" s="61"/>
      <c r="E94" s="61"/>
      <c r="F94" s="61"/>
      <c r="G94" s="61"/>
      <c r="H94" s="61"/>
      <c r="I94" s="61"/>
      <c r="J94" s="61"/>
      <c r="K94" s="61"/>
      <c r="L94" s="61"/>
      <c r="M94" s="61"/>
      <c r="N94" s="61"/>
      <c r="O94" s="61"/>
      <c r="P94" s="61"/>
      <c r="Q94" s="61"/>
      <c r="R94" s="61"/>
      <c r="S94" s="61"/>
      <c r="T94" s="61"/>
      <c r="U94" s="61"/>
      <c r="V94" s="61"/>
      <c r="W94" s="61"/>
      <c r="X94" s="61"/>
      <c r="Y94" s="61"/>
      <c r="Z94" s="61"/>
      <c r="AA94" s="61"/>
      <c r="AB94" s="61"/>
      <c r="AC94" s="61"/>
      <c r="AD94" s="61"/>
      <c r="AE94" s="61"/>
      <c r="AF94" s="61"/>
      <c r="AG94" s="372">
        <f>SUM(AG95:AM100)</f>
        <v>0</v>
      </c>
      <c r="AH94" s="372"/>
      <c r="AI94" s="372"/>
      <c r="AJ94" s="372"/>
      <c r="AK94" s="372"/>
      <c r="AL94" s="372"/>
      <c r="AM94" s="372"/>
      <c r="AN94" s="373">
        <f>SUM(AN95:AP100)</f>
        <v>0</v>
      </c>
      <c r="AO94" s="373"/>
      <c r="AP94" s="373"/>
      <c r="AQ94" s="63" t="s">
        <v>1</v>
      </c>
      <c r="AR94" s="59"/>
      <c r="AS94" s="64">
        <f>ROUND(SUM(AS95:AS96),2)</f>
        <v>0</v>
      </c>
      <c r="AT94" s="65">
        <f>ROUND(SUM(AV94:AW94),2)</f>
        <v>0</v>
      </c>
      <c r="AU94" s="66">
        <f>ROUND(SUM(AU95:AU96),5)</f>
        <v>939.03148999999996</v>
      </c>
      <c r="AV94" s="65">
        <f>ROUND(AZ94*L29,2)</f>
        <v>0</v>
      </c>
      <c r="AW94" s="65">
        <f>ROUND(BA94*L30,2)</f>
        <v>0</v>
      </c>
      <c r="AX94" s="65">
        <f>ROUND(BB94*L29,2)</f>
        <v>0</v>
      </c>
      <c r="AY94" s="65">
        <f>ROUND(BC94*L30,2)</f>
        <v>0</v>
      </c>
      <c r="AZ94" s="65">
        <f>ROUND(SUM(AZ95:AZ96),2)</f>
        <v>0</v>
      </c>
      <c r="BA94" s="65">
        <f>ROUND(SUM(BA95:BA96),2)</f>
        <v>0</v>
      </c>
      <c r="BB94" s="65">
        <f>ROUND(SUM(BB95:BB96),2)</f>
        <v>0</v>
      </c>
      <c r="BC94" s="65">
        <f>ROUND(SUM(BC95:BC96),2)</f>
        <v>0</v>
      </c>
      <c r="BD94" s="67">
        <f>ROUND(SUM(BD95:BD96),2)</f>
        <v>0</v>
      </c>
      <c r="BS94" s="68" t="s">
        <v>65</v>
      </c>
      <c r="BT94" s="68" t="s">
        <v>66</v>
      </c>
      <c r="BU94" s="69" t="s">
        <v>67</v>
      </c>
      <c r="BV94" s="68" t="s">
        <v>68</v>
      </c>
      <c r="BW94" s="68" t="s">
        <v>4</v>
      </c>
      <c r="BX94" s="68" t="s">
        <v>69</v>
      </c>
      <c r="CL94" s="68" t="s">
        <v>1</v>
      </c>
    </row>
    <row r="95" spans="1:91" s="6" customFormat="1" ht="16.5" customHeight="1" x14ac:dyDescent="0.2">
      <c r="A95" s="70"/>
      <c r="B95" s="71"/>
      <c r="C95" s="72"/>
      <c r="D95" s="342">
        <v>1</v>
      </c>
      <c r="E95" s="342"/>
      <c r="F95" s="342"/>
      <c r="G95" s="342"/>
      <c r="H95" s="342"/>
      <c r="I95" s="73"/>
      <c r="J95" s="342" t="s">
        <v>70</v>
      </c>
      <c r="K95" s="342"/>
      <c r="L95" s="342"/>
      <c r="M95" s="342"/>
      <c r="N95" s="342"/>
      <c r="O95" s="342"/>
      <c r="P95" s="342"/>
      <c r="Q95" s="342"/>
      <c r="R95" s="342"/>
      <c r="S95" s="342"/>
      <c r="T95" s="342"/>
      <c r="U95" s="342"/>
      <c r="V95" s="342"/>
      <c r="W95" s="342"/>
      <c r="X95" s="342"/>
      <c r="Y95" s="342"/>
      <c r="Z95" s="342"/>
      <c r="AA95" s="342"/>
      <c r="AB95" s="342"/>
      <c r="AC95" s="342"/>
      <c r="AD95" s="342"/>
      <c r="AE95" s="342"/>
      <c r="AF95" s="342"/>
      <c r="AG95" s="343">
        <f>'01 - Ústredné vykurovanie'!J30</f>
        <v>0</v>
      </c>
      <c r="AH95" s="344"/>
      <c r="AI95" s="344"/>
      <c r="AJ95" s="344"/>
      <c r="AK95" s="344"/>
      <c r="AL95" s="344"/>
      <c r="AM95" s="344"/>
      <c r="AN95" s="343">
        <f>AG95*1.2</f>
        <v>0</v>
      </c>
      <c r="AO95" s="344"/>
      <c r="AP95" s="344"/>
      <c r="AQ95" s="74" t="s">
        <v>71</v>
      </c>
      <c r="AR95" s="71"/>
      <c r="AS95" s="75">
        <v>0</v>
      </c>
      <c r="AT95" s="76">
        <f>ROUND(SUM(AV95:AW95),2)</f>
        <v>0</v>
      </c>
      <c r="AU95" s="77">
        <f>'01 - Ústredné vykurovanie'!P128</f>
        <v>869.74500499999988</v>
      </c>
      <c r="AV95" s="76">
        <f>'01 - Ústredné vykurovanie'!J33</f>
        <v>0</v>
      </c>
      <c r="AW95" s="76">
        <f>'01 - Ústredné vykurovanie'!J34</f>
        <v>0</v>
      </c>
      <c r="AX95" s="76">
        <f>'01 - Ústredné vykurovanie'!J35</f>
        <v>0</v>
      </c>
      <c r="AY95" s="76">
        <f>'01 - Ústredné vykurovanie'!J36</f>
        <v>0</v>
      </c>
      <c r="AZ95" s="76">
        <f>'01 - Ústredné vykurovanie'!F33</f>
        <v>0</v>
      </c>
      <c r="BA95" s="76">
        <f>'01 - Ústredné vykurovanie'!F34</f>
        <v>0</v>
      </c>
      <c r="BB95" s="76">
        <f>'01 - Ústredné vykurovanie'!F35</f>
        <v>0</v>
      </c>
      <c r="BC95" s="76">
        <f>'01 - Ústredné vykurovanie'!F36</f>
        <v>0</v>
      </c>
      <c r="BD95" s="78">
        <f>'01 - Ústredné vykurovanie'!F37</f>
        <v>0</v>
      </c>
      <c r="BT95" s="79" t="s">
        <v>72</v>
      </c>
      <c r="BV95" s="79" t="s">
        <v>68</v>
      </c>
      <c r="BW95" s="79" t="s">
        <v>73</v>
      </c>
      <c r="BX95" s="79" t="s">
        <v>4</v>
      </c>
      <c r="CL95" s="79" t="s">
        <v>1</v>
      </c>
      <c r="CM95" s="79" t="s">
        <v>66</v>
      </c>
    </row>
    <row r="96" spans="1:91" s="6" customFormat="1" ht="16.5" customHeight="1" x14ac:dyDescent="0.2">
      <c r="A96" s="70"/>
      <c r="B96" s="71"/>
      <c r="C96" s="72"/>
      <c r="D96" s="342">
        <v>2</v>
      </c>
      <c r="E96" s="342"/>
      <c r="F96" s="342"/>
      <c r="G96" s="342"/>
      <c r="H96" s="342"/>
      <c r="I96" s="73"/>
      <c r="J96" s="342" t="s">
        <v>74</v>
      </c>
      <c r="K96" s="342"/>
      <c r="L96" s="342"/>
      <c r="M96" s="342"/>
      <c r="N96" s="342"/>
      <c r="O96" s="342"/>
      <c r="P96" s="342"/>
      <c r="Q96" s="342"/>
      <c r="R96" s="342"/>
      <c r="S96" s="342"/>
      <c r="T96" s="342"/>
      <c r="U96" s="342"/>
      <c r="V96" s="342"/>
      <c r="W96" s="342"/>
      <c r="X96" s="342"/>
      <c r="Y96" s="342"/>
      <c r="Z96" s="342"/>
      <c r="AA96" s="342"/>
      <c r="AB96" s="342"/>
      <c r="AC96" s="342"/>
      <c r="AD96" s="342"/>
      <c r="AE96" s="342"/>
      <c r="AF96" s="342"/>
      <c r="AG96" s="343">
        <f>'02 - Spevnené plochy, zák...'!J30</f>
        <v>0</v>
      </c>
      <c r="AH96" s="344"/>
      <c r="AI96" s="344"/>
      <c r="AJ96" s="344"/>
      <c r="AK96" s="344"/>
      <c r="AL96" s="344"/>
      <c r="AM96" s="344"/>
      <c r="AN96" s="343">
        <f t="shared" ref="AN96:AN100" si="0">AG96*1.2</f>
        <v>0</v>
      </c>
      <c r="AO96" s="344"/>
      <c r="AP96" s="344"/>
      <c r="AQ96" s="74" t="s">
        <v>71</v>
      </c>
      <c r="AR96" s="71"/>
      <c r="AS96" s="80">
        <v>0</v>
      </c>
      <c r="AT96" s="81">
        <f>ROUND(SUM(AV96:AW96),2)</f>
        <v>0</v>
      </c>
      <c r="AU96" s="82">
        <f>'02 - Spevnené plochy, zák...'!P121</f>
        <v>69.286481800000004</v>
      </c>
      <c r="AV96" s="81">
        <f>'02 - Spevnené plochy, zák...'!J33</f>
        <v>0</v>
      </c>
      <c r="AW96" s="81">
        <f>'02 - Spevnené plochy, zák...'!J34</f>
        <v>0</v>
      </c>
      <c r="AX96" s="81">
        <f>'02 - Spevnené plochy, zák...'!J35</f>
        <v>0</v>
      </c>
      <c r="AY96" s="81">
        <f>'02 - Spevnené plochy, zák...'!J36</f>
        <v>0</v>
      </c>
      <c r="AZ96" s="81">
        <f>'02 - Spevnené plochy, zák...'!F33</f>
        <v>0</v>
      </c>
      <c r="BA96" s="81">
        <f>'02 - Spevnené plochy, zák...'!F34</f>
        <v>0</v>
      </c>
      <c r="BB96" s="81">
        <f>'02 - Spevnené plochy, zák...'!F35</f>
        <v>0</v>
      </c>
      <c r="BC96" s="81">
        <f>'02 - Spevnené plochy, zák...'!F36</f>
        <v>0</v>
      </c>
      <c r="BD96" s="83">
        <f>'02 - Spevnené plochy, zák...'!F37</f>
        <v>0</v>
      </c>
      <c r="BT96" s="79" t="s">
        <v>72</v>
      </c>
      <c r="BV96" s="79" t="s">
        <v>68</v>
      </c>
      <c r="BW96" s="79" t="s">
        <v>75</v>
      </c>
      <c r="BX96" s="79" t="s">
        <v>4</v>
      </c>
      <c r="CL96" s="79" t="s">
        <v>1</v>
      </c>
      <c r="CM96" s="79" t="s">
        <v>66</v>
      </c>
    </row>
    <row r="97" spans="1:91" s="6" customFormat="1" ht="16.5" customHeight="1" x14ac:dyDescent="0.2">
      <c r="A97" s="70"/>
      <c r="B97" s="71"/>
      <c r="C97" s="72"/>
      <c r="D97" s="342">
        <v>3</v>
      </c>
      <c r="E97" s="342"/>
      <c r="F97" s="342"/>
      <c r="G97" s="342"/>
      <c r="H97" s="342"/>
      <c r="I97" s="73"/>
      <c r="J97" s="342" t="s">
        <v>1105</v>
      </c>
      <c r="K97" s="342"/>
      <c r="L97" s="342"/>
      <c r="M97" s="342"/>
      <c r="N97" s="342"/>
      <c r="O97" s="342"/>
      <c r="P97" s="342"/>
      <c r="Q97" s="342"/>
      <c r="R97" s="342"/>
      <c r="S97" s="342"/>
      <c r="T97" s="342"/>
      <c r="U97" s="342"/>
      <c r="V97" s="342"/>
      <c r="W97" s="342"/>
      <c r="X97" s="342"/>
      <c r="Y97" s="342"/>
      <c r="Z97" s="342"/>
      <c r="AA97" s="342"/>
      <c r="AB97" s="342"/>
      <c r="AC97" s="342"/>
      <c r="AD97" s="342"/>
      <c r="AE97" s="342"/>
      <c r="AF97" s="342"/>
      <c r="AG97" s="343">
        <f>'03 - Plyn'!J30</f>
        <v>0</v>
      </c>
      <c r="AH97" s="344"/>
      <c r="AI97" s="344"/>
      <c r="AJ97" s="344"/>
      <c r="AK97" s="344"/>
      <c r="AL97" s="344"/>
      <c r="AM97" s="344"/>
      <c r="AN97" s="343">
        <f t="shared" si="0"/>
        <v>0</v>
      </c>
      <c r="AO97" s="344"/>
      <c r="AP97" s="344"/>
      <c r="AQ97" s="74" t="s">
        <v>71</v>
      </c>
      <c r="AR97" s="71"/>
      <c r="AS97" s="80">
        <v>0</v>
      </c>
      <c r="AT97" s="81">
        <f>ROUND(SUM(AV97:AW97),2)</f>
        <v>0</v>
      </c>
      <c r="AU97" s="82">
        <f>'02 - Spevnené plochy, zák...'!P122</f>
        <v>69.286481800000004</v>
      </c>
      <c r="AV97" s="81">
        <f>'02 - Spevnené plochy, zák...'!J34</f>
        <v>0</v>
      </c>
      <c r="AW97" s="81">
        <f>'02 - Spevnené plochy, zák...'!J35</f>
        <v>0</v>
      </c>
      <c r="AX97" s="81">
        <f>'02 - Spevnené plochy, zák...'!J36</f>
        <v>0</v>
      </c>
      <c r="AY97" s="81">
        <f>'02 - Spevnené plochy, zák...'!J37</f>
        <v>0</v>
      </c>
      <c r="AZ97" s="81">
        <f>'02 - Spevnené plochy, zák...'!F34</f>
        <v>0</v>
      </c>
      <c r="BA97" s="81">
        <f>'02 - Spevnené plochy, zák...'!F35</f>
        <v>0</v>
      </c>
      <c r="BB97" s="81">
        <f>'02 - Spevnené plochy, zák...'!F36</f>
        <v>0</v>
      </c>
      <c r="BC97" s="81">
        <f>'02 - Spevnené plochy, zák...'!F37</f>
        <v>0</v>
      </c>
      <c r="BD97" s="83">
        <f>'02 - Spevnené plochy, zák...'!F38</f>
        <v>0</v>
      </c>
      <c r="BT97" s="79" t="s">
        <v>72</v>
      </c>
      <c r="BV97" s="79" t="s">
        <v>68</v>
      </c>
      <c r="BW97" s="79" t="s">
        <v>75</v>
      </c>
      <c r="BX97" s="79" t="s">
        <v>4</v>
      </c>
      <c r="CL97" s="79" t="s">
        <v>1</v>
      </c>
      <c r="CM97" s="79" t="s">
        <v>66</v>
      </c>
    </row>
    <row r="98" spans="1:91" s="6" customFormat="1" ht="16.5" customHeight="1" x14ac:dyDescent="0.2">
      <c r="A98" s="70"/>
      <c r="B98" s="71"/>
      <c r="C98" s="72"/>
      <c r="D98" s="342">
        <v>4</v>
      </c>
      <c r="E98" s="342"/>
      <c r="F98" s="342"/>
      <c r="G98" s="342"/>
      <c r="H98" s="342"/>
      <c r="I98" s="73"/>
      <c r="J98" s="342" t="s">
        <v>1294</v>
      </c>
      <c r="K98" s="342"/>
      <c r="L98" s="342"/>
      <c r="M98" s="342"/>
      <c r="N98" s="342"/>
      <c r="O98" s="342"/>
      <c r="P98" s="342"/>
      <c r="Q98" s="342"/>
      <c r="R98" s="342"/>
      <c r="S98" s="342"/>
      <c r="T98" s="342"/>
      <c r="U98" s="342"/>
      <c r="V98" s="342"/>
      <c r="W98" s="342"/>
      <c r="X98" s="342"/>
      <c r="Y98" s="342"/>
      <c r="Z98" s="342"/>
      <c r="AA98" s="342"/>
      <c r="AB98" s="342"/>
      <c r="AC98" s="342"/>
      <c r="AD98" s="342"/>
      <c r="AE98" s="342"/>
      <c r="AF98" s="342"/>
      <c r="AG98" s="343">
        <f>'04 - Súhrná časť'!J30</f>
        <v>0</v>
      </c>
      <c r="AH98" s="344"/>
      <c r="AI98" s="344"/>
      <c r="AJ98" s="344"/>
      <c r="AK98" s="344"/>
      <c r="AL98" s="344"/>
      <c r="AM98" s="344"/>
      <c r="AN98" s="343">
        <f t="shared" si="0"/>
        <v>0</v>
      </c>
      <c r="AO98" s="344"/>
      <c r="AP98" s="344"/>
      <c r="AQ98" s="74" t="s">
        <v>71</v>
      </c>
      <c r="AR98" s="71"/>
      <c r="AS98" s="80">
        <v>0</v>
      </c>
      <c r="AT98" s="81">
        <f>ROUND(SUM(AV98:AW98),2)</f>
        <v>0</v>
      </c>
      <c r="AU98" s="82">
        <f>'02 - Spevnené plochy, zák...'!P123</f>
        <v>12.598000000000003</v>
      </c>
      <c r="AV98" s="81">
        <f>'02 - Spevnené plochy, zák...'!J35</f>
        <v>0</v>
      </c>
      <c r="AW98" s="81">
        <f>'02 - Spevnené plochy, zák...'!J36</f>
        <v>0</v>
      </c>
      <c r="AX98" s="81">
        <f>'02 - Spevnené plochy, zák...'!J37</f>
        <v>0</v>
      </c>
      <c r="AY98" s="81">
        <f>'02 - Spevnené plochy, zák...'!J38</f>
        <v>0</v>
      </c>
      <c r="AZ98" s="81">
        <f>'02 - Spevnené plochy, zák...'!F35</f>
        <v>0</v>
      </c>
      <c r="BA98" s="81">
        <f>'02 - Spevnené plochy, zák...'!F36</f>
        <v>0</v>
      </c>
      <c r="BB98" s="81">
        <f>'02 - Spevnené plochy, zák...'!F37</f>
        <v>0</v>
      </c>
      <c r="BC98" s="81">
        <f>'02 - Spevnené plochy, zák...'!F38</f>
        <v>0</v>
      </c>
      <c r="BD98" s="83">
        <f>'02 - Spevnené plochy, zák...'!F39</f>
        <v>0</v>
      </c>
      <c r="BT98" s="79" t="s">
        <v>72</v>
      </c>
      <c r="BV98" s="79" t="s">
        <v>68</v>
      </c>
      <c r="BW98" s="79" t="s">
        <v>75</v>
      </c>
      <c r="BX98" s="79" t="s">
        <v>4</v>
      </c>
      <c r="CL98" s="79" t="s">
        <v>1</v>
      </c>
      <c r="CM98" s="79" t="s">
        <v>66</v>
      </c>
    </row>
    <row r="99" spans="1:91" s="6" customFormat="1" ht="16.5" customHeight="1" x14ac:dyDescent="0.2">
      <c r="A99" s="70"/>
      <c r="B99" s="71"/>
      <c r="C99" s="72"/>
      <c r="D99" s="342">
        <v>5</v>
      </c>
      <c r="E99" s="342"/>
      <c r="F99" s="342"/>
      <c r="G99" s="342"/>
      <c r="H99" s="342"/>
      <c r="I99" s="73"/>
      <c r="J99" s="342" t="s">
        <v>1487</v>
      </c>
      <c r="K99" s="342"/>
      <c r="L99" s="342"/>
      <c r="M99" s="342"/>
      <c r="N99" s="342"/>
      <c r="O99" s="342"/>
      <c r="P99" s="342"/>
      <c r="Q99" s="342"/>
      <c r="R99" s="342"/>
      <c r="S99" s="342"/>
      <c r="T99" s="342"/>
      <c r="U99" s="342"/>
      <c r="V99" s="342"/>
      <c r="W99" s="342"/>
      <c r="X99" s="342"/>
      <c r="Y99" s="342"/>
      <c r="Z99" s="342"/>
      <c r="AA99" s="342"/>
      <c r="AB99" s="342"/>
      <c r="AC99" s="342"/>
      <c r="AD99" s="342"/>
      <c r="AE99" s="342"/>
      <c r="AF99" s="342"/>
      <c r="AG99" s="343">
        <f>'05 - MaR a Elektroinštalácie'!F151</f>
        <v>0</v>
      </c>
      <c r="AH99" s="344"/>
      <c r="AI99" s="344"/>
      <c r="AJ99" s="344"/>
      <c r="AK99" s="344"/>
      <c r="AL99" s="344"/>
      <c r="AM99" s="344"/>
      <c r="AN99" s="343">
        <f t="shared" si="0"/>
        <v>0</v>
      </c>
      <c r="AO99" s="344"/>
      <c r="AP99" s="344"/>
      <c r="AQ99" s="74"/>
      <c r="AR99" s="71"/>
      <c r="AS99" s="76"/>
      <c r="AT99" s="76"/>
      <c r="AU99" s="77"/>
      <c r="AV99" s="76"/>
      <c r="AW99" s="76"/>
      <c r="AX99" s="76"/>
      <c r="AY99" s="76"/>
      <c r="AZ99" s="76"/>
      <c r="BA99" s="76"/>
      <c r="BB99" s="76"/>
      <c r="BC99" s="76"/>
      <c r="BD99" s="76"/>
      <c r="BT99" s="79"/>
      <c r="BV99" s="79"/>
      <c r="BW99" s="79"/>
      <c r="BX99" s="79"/>
      <c r="CL99" s="79"/>
      <c r="CM99" s="79"/>
    </row>
    <row r="100" spans="1:91" s="6" customFormat="1" ht="16.5" customHeight="1" x14ac:dyDescent="0.2">
      <c r="A100" s="70"/>
      <c r="B100" s="71"/>
      <c r="C100" s="72"/>
      <c r="D100" s="342">
        <v>6</v>
      </c>
      <c r="E100" s="342"/>
      <c r="F100" s="342"/>
      <c r="G100" s="342"/>
      <c r="H100" s="342"/>
      <c r="I100" s="73"/>
      <c r="J100" s="342" t="s">
        <v>1488</v>
      </c>
      <c r="K100" s="342"/>
      <c r="L100" s="342"/>
      <c r="M100" s="342"/>
      <c r="N100" s="342"/>
      <c r="O100" s="342"/>
      <c r="P100" s="342"/>
      <c r="Q100" s="342"/>
      <c r="R100" s="342"/>
      <c r="S100" s="342"/>
      <c r="T100" s="342"/>
      <c r="U100" s="342"/>
      <c r="V100" s="342"/>
      <c r="W100" s="342"/>
      <c r="X100" s="342"/>
      <c r="Y100" s="342"/>
      <c r="Z100" s="342"/>
      <c r="AA100" s="342"/>
      <c r="AB100" s="342"/>
      <c r="AC100" s="342"/>
      <c r="AD100" s="342"/>
      <c r="AE100" s="342"/>
      <c r="AF100" s="342"/>
      <c r="AG100" s="343">
        <f>'06 - Vnútroareálový elektrorozv'!E42</f>
        <v>0</v>
      </c>
      <c r="AH100" s="344"/>
      <c r="AI100" s="344"/>
      <c r="AJ100" s="344"/>
      <c r="AK100" s="344"/>
      <c r="AL100" s="344"/>
      <c r="AM100" s="344"/>
      <c r="AN100" s="343">
        <f t="shared" si="0"/>
        <v>0</v>
      </c>
      <c r="AO100" s="344"/>
      <c r="AP100" s="344"/>
      <c r="AQ100" s="74"/>
      <c r="AR100" s="71"/>
      <c r="AS100" s="76"/>
      <c r="AT100" s="76"/>
      <c r="AU100" s="77"/>
      <c r="AV100" s="76"/>
      <c r="AW100" s="76"/>
      <c r="AX100" s="76"/>
      <c r="AY100" s="76"/>
      <c r="AZ100" s="76"/>
      <c r="BA100" s="76"/>
      <c r="BB100" s="76"/>
      <c r="BC100" s="76"/>
      <c r="BD100" s="76"/>
      <c r="BT100" s="79"/>
      <c r="BV100" s="79"/>
      <c r="BW100" s="79"/>
      <c r="BX100" s="79"/>
      <c r="CL100" s="79"/>
      <c r="CM100" s="79"/>
    </row>
    <row r="101" spans="1:91" s="1" customFormat="1" ht="6.9" customHeight="1" x14ac:dyDescent="0.2">
      <c r="B101" s="40"/>
      <c r="C101" s="41"/>
      <c r="D101" s="41"/>
      <c r="E101" s="41"/>
      <c r="F101" s="41"/>
      <c r="G101" s="41"/>
      <c r="H101" s="41"/>
      <c r="I101" s="41"/>
      <c r="J101" s="41"/>
      <c r="K101" s="41"/>
      <c r="L101" s="41"/>
      <c r="M101" s="41"/>
      <c r="N101" s="41"/>
      <c r="O101" s="41"/>
      <c r="P101" s="41"/>
      <c r="Q101" s="41"/>
      <c r="R101" s="41"/>
      <c r="S101" s="41"/>
      <c r="T101" s="41"/>
      <c r="U101" s="41"/>
      <c r="V101" s="41"/>
      <c r="W101" s="41"/>
      <c r="X101" s="41"/>
      <c r="Y101" s="41"/>
      <c r="Z101" s="41"/>
      <c r="AA101" s="41"/>
      <c r="AB101" s="41"/>
      <c r="AC101" s="41"/>
      <c r="AD101" s="41"/>
      <c r="AE101" s="41"/>
      <c r="AF101" s="41"/>
      <c r="AG101" s="41"/>
      <c r="AH101" s="41"/>
      <c r="AI101" s="41"/>
      <c r="AJ101" s="41"/>
      <c r="AK101" s="41"/>
      <c r="AL101" s="41"/>
      <c r="AM101" s="41"/>
      <c r="AN101" s="41"/>
      <c r="AO101" s="41"/>
      <c r="AP101" s="41"/>
      <c r="AQ101" s="41"/>
      <c r="AR101" s="25"/>
    </row>
  </sheetData>
  <mergeCells count="60">
    <mergeCell ref="D98:H98"/>
    <mergeCell ref="J98:AF98"/>
    <mergeCell ref="AG98:AM98"/>
    <mergeCell ref="AN98:AP98"/>
    <mergeCell ref="D99:H99"/>
    <mergeCell ref="J99:AF99"/>
    <mergeCell ref="AG99:AM99"/>
    <mergeCell ref="AN99:AP99"/>
    <mergeCell ref="D97:H97"/>
    <mergeCell ref="J97:AF97"/>
    <mergeCell ref="AG97:AM97"/>
    <mergeCell ref="AN97:AP97"/>
    <mergeCell ref="AR2:BE2"/>
    <mergeCell ref="AN96:AP96"/>
    <mergeCell ref="AG96:AM96"/>
    <mergeCell ref="D96:H96"/>
    <mergeCell ref="J96:AF96"/>
    <mergeCell ref="AG94:AM94"/>
    <mergeCell ref="AN94:AP94"/>
    <mergeCell ref="C92:G92"/>
    <mergeCell ref="I92:AF92"/>
    <mergeCell ref="AG92:AM92"/>
    <mergeCell ref="AN92:AP92"/>
    <mergeCell ref="AN95:AP95"/>
    <mergeCell ref="AG95:AM95"/>
    <mergeCell ref="D95:H95"/>
    <mergeCell ref="J95:AF95"/>
    <mergeCell ref="L85:AJ85"/>
    <mergeCell ref="AM87:AN87"/>
    <mergeCell ref="AM89:AP89"/>
    <mergeCell ref="AS89:AT91"/>
    <mergeCell ref="AM90:AP90"/>
    <mergeCell ref="W33:AE33"/>
    <mergeCell ref="AK33:AO33"/>
    <mergeCell ref="L33:P33"/>
    <mergeCell ref="X35:AB35"/>
    <mergeCell ref="AK35:AO35"/>
    <mergeCell ref="L30:P30"/>
    <mergeCell ref="W31:AE31"/>
    <mergeCell ref="AK31:AO31"/>
    <mergeCell ref="L31:P31"/>
    <mergeCell ref="W32:AE32"/>
    <mergeCell ref="AK32:AO32"/>
    <mergeCell ref="L32:P32"/>
    <mergeCell ref="D100:H100"/>
    <mergeCell ref="J100:AF100"/>
    <mergeCell ref="AG100:AM100"/>
    <mergeCell ref="AN100:AP100"/>
    <mergeCell ref="K5:AJ5"/>
    <mergeCell ref="K6:AJ6"/>
    <mergeCell ref="E23:AN23"/>
    <mergeCell ref="AK26:AO26"/>
    <mergeCell ref="L28:P28"/>
    <mergeCell ref="W28:AE28"/>
    <mergeCell ref="AK28:AO28"/>
    <mergeCell ref="W29:AE29"/>
    <mergeCell ref="AK29:AO29"/>
    <mergeCell ref="L29:P29"/>
    <mergeCell ref="W30:AE30"/>
    <mergeCell ref="AK30:AO30"/>
  </mergeCells>
  <pageMargins left="0.39374999999999999" right="0.39374999999999999" top="0.39374999999999999" bottom="0.39374999999999999" header="0" footer="0"/>
  <pageSetup paperSize="9" fitToHeight="100" orientation="portrait" blackAndWhite="1"/>
  <headerFooter>
    <oddFooter>&amp;CStrana &amp;P z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2:BM380"/>
  <sheetViews>
    <sheetView showGridLines="0" topLeftCell="A79" workbookViewId="0">
      <selection activeCell="X137" sqref="X137"/>
    </sheetView>
  </sheetViews>
  <sheetFormatPr defaultRowHeight="10" x14ac:dyDescent="0.2"/>
  <cols>
    <col min="1" max="1" width="8.33203125" customWidth="1"/>
    <col min="2" max="2" width="1.109375" customWidth="1"/>
    <col min="3" max="3" width="4.109375" customWidth="1"/>
    <col min="4" max="4" width="4.33203125" customWidth="1"/>
    <col min="5" max="5" width="17.109375" customWidth="1"/>
    <col min="6" max="6" width="50.88671875" customWidth="1"/>
    <col min="7" max="7" width="7.44140625" customWidth="1"/>
    <col min="8" max="8" width="14" customWidth="1"/>
    <col min="9" max="9" width="15.88671875" customWidth="1"/>
    <col min="10" max="10" width="22.33203125" customWidth="1"/>
    <col min="11" max="11" width="22.33203125" hidden="1" customWidth="1"/>
    <col min="12" max="12" width="9.33203125" customWidth="1"/>
    <col min="13" max="13" width="10.88671875" hidden="1" customWidth="1"/>
    <col min="14" max="14" width="9.33203125" hidden="1"/>
    <col min="15" max="20" width="14.10937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 customHeight="1" x14ac:dyDescent="0.2">
      <c r="L2" s="371" t="s">
        <v>5</v>
      </c>
      <c r="M2" s="346"/>
      <c r="N2" s="346"/>
      <c r="O2" s="346"/>
      <c r="P2" s="346"/>
      <c r="Q2" s="346"/>
      <c r="R2" s="346"/>
      <c r="S2" s="346"/>
      <c r="T2" s="346"/>
      <c r="U2" s="346"/>
      <c r="V2" s="346"/>
      <c r="AT2" s="13" t="s">
        <v>73</v>
      </c>
    </row>
    <row r="3" spans="2:46" ht="6.9" customHeight="1" x14ac:dyDescent="0.2">
      <c r="B3" s="14"/>
      <c r="C3" s="15"/>
      <c r="D3" s="15"/>
      <c r="E3" s="15"/>
      <c r="F3" s="15"/>
      <c r="G3" s="15"/>
      <c r="H3" s="15"/>
      <c r="I3" s="15"/>
      <c r="J3" s="15"/>
      <c r="K3" s="15"/>
      <c r="L3" s="16"/>
      <c r="AT3" s="13" t="s">
        <v>66</v>
      </c>
    </row>
    <row r="4" spans="2:46" ht="24.9" customHeight="1" x14ac:dyDescent="0.2">
      <c r="B4" s="16"/>
      <c r="D4" s="17" t="s">
        <v>76</v>
      </c>
      <c r="L4" s="16"/>
      <c r="M4" s="84" t="s">
        <v>9</v>
      </c>
      <c r="AT4" s="13" t="s">
        <v>3</v>
      </c>
    </row>
    <row r="5" spans="2:46" ht="6.9" customHeight="1" x14ac:dyDescent="0.2">
      <c r="B5" s="16"/>
      <c r="L5" s="16"/>
    </row>
    <row r="6" spans="2:46" ht="12" customHeight="1" x14ac:dyDescent="0.2">
      <c r="B6" s="16"/>
      <c r="D6" s="22" t="s">
        <v>12</v>
      </c>
      <c r="L6" s="16"/>
    </row>
    <row r="7" spans="2:46" ht="16.5" customHeight="1" x14ac:dyDescent="0.2">
      <c r="B7" s="16"/>
      <c r="E7" s="380" t="str">
        <f>'Rekapitulácia stavby'!K6</f>
        <v>"Plynová kotolňa Staré Grunty 55, Bratislava" - modernizácia</v>
      </c>
      <c r="F7" s="381"/>
      <c r="G7" s="381"/>
      <c r="H7" s="381"/>
      <c r="L7" s="16"/>
    </row>
    <row r="8" spans="2:46" s="1" customFormat="1" ht="12" customHeight="1" x14ac:dyDescent="0.2">
      <c r="B8" s="25"/>
      <c r="D8" s="22" t="s">
        <v>77</v>
      </c>
      <c r="L8" s="25"/>
    </row>
    <row r="9" spans="2:46" s="1" customFormat="1" ht="16.5" customHeight="1" x14ac:dyDescent="0.2">
      <c r="B9" s="25"/>
      <c r="E9" s="368" t="s">
        <v>78</v>
      </c>
      <c r="F9" s="379"/>
      <c r="G9" s="379"/>
      <c r="H9" s="379"/>
      <c r="L9" s="25"/>
    </row>
    <row r="10" spans="2:46" s="1" customFormat="1" x14ac:dyDescent="0.2">
      <c r="B10" s="25"/>
      <c r="L10" s="25"/>
    </row>
    <row r="11" spans="2:46" s="1" customFormat="1" ht="12" customHeight="1" x14ac:dyDescent="0.2">
      <c r="B11" s="25"/>
      <c r="D11" s="22" t="s">
        <v>13</v>
      </c>
      <c r="F11" s="20" t="s">
        <v>1</v>
      </c>
      <c r="I11" s="22" t="s">
        <v>14</v>
      </c>
      <c r="J11" s="20" t="s">
        <v>1</v>
      </c>
      <c r="L11" s="25"/>
    </row>
    <row r="12" spans="2:46" s="1" customFormat="1" ht="12" customHeight="1" x14ac:dyDescent="0.2">
      <c r="B12" s="25"/>
      <c r="D12" s="22" t="s">
        <v>15</v>
      </c>
      <c r="F12" s="20" t="s">
        <v>16</v>
      </c>
      <c r="I12" s="22" t="s">
        <v>17</v>
      </c>
      <c r="J12" s="48"/>
      <c r="L12" s="25"/>
    </row>
    <row r="13" spans="2:46" s="1" customFormat="1" ht="10.75" customHeight="1" x14ac:dyDescent="0.2">
      <c r="B13" s="25"/>
      <c r="L13" s="25"/>
    </row>
    <row r="14" spans="2:46" s="1" customFormat="1" ht="12" customHeight="1" x14ac:dyDescent="0.2">
      <c r="B14" s="25"/>
      <c r="D14" s="22" t="s">
        <v>18</v>
      </c>
      <c r="I14" s="22" t="s">
        <v>19</v>
      </c>
      <c r="J14" s="20" t="str">
        <f>IF('Rekapitulácia stavby'!AN10="","",'Rekapitulácia stavby'!AN10)</f>
        <v/>
      </c>
      <c r="L14" s="25"/>
    </row>
    <row r="15" spans="2:46" s="1" customFormat="1" ht="18" customHeight="1" x14ac:dyDescent="0.2">
      <c r="B15" s="25"/>
      <c r="E15" s="20" t="str">
        <f>IF('Rekapitulácia stavby'!E11="","",'Rekapitulácia stavby'!E11)</f>
        <v xml:space="preserve"> </v>
      </c>
      <c r="I15" s="22" t="s">
        <v>20</v>
      </c>
      <c r="J15" s="20" t="str">
        <f>IF('Rekapitulácia stavby'!AN11="","",'Rekapitulácia stavby'!AN11)</f>
        <v/>
      </c>
      <c r="L15" s="25"/>
    </row>
    <row r="16" spans="2:46" s="1" customFormat="1" ht="6.9" customHeight="1" x14ac:dyDescent="0.2">
      <c r="B16" s="25"/>
      <c r="L16" s="25"/>
    </row>
    <row r="17" spans="2:12" s="1" customFormat="1" ht="12" customHeight="1" x14ac:dyDescent="0.2">
      <c r="B17" s="25"/>
      <c r="D17" s="22" t="s">
        <v>21</v>
      </c>
      <c r="I17" s="22" t="s">
        <v>19</v>
      </c>
      <c r="J17" s="20" t="str">
        <f>'Rekapitulácia stavby'!AN13</f>
        <v/>
      </c>
      <c r="L17" s="25"/>
    </row>
    <row r="18" spans="2:12" s="1" customFormat="1" ht="18" customHeight="1" x14ac:dyDescent="0.2">
      <c r="B18" s="25"/>
      <c r="E18" s="345" t="str">
        <f>'Rekapitulácia stavby'!E14</f>
        <v xml:space="preserve"> </v>
      </c>
      <c r="F18" s="345"/>
      <c r="G18" s="345"/>
      <c r="H18" s="345"/>
      <c r="I18" s="22" t="s">
        <v>20</v>
      </c>
      <c r="J18" s="20" t="str">
        <f>'Rekapitulácia stavby'!AN14</f>
        <v/>
      </c>
      <c r="L18" s="25"/>
    </row>
    <row r="19" spans="2:12" s="1" customFormat="1" ht="6.9" customHeight="1" x14ac:dyDescent="0.2">
      <c r="B19" s="25"/>
      <c r="L19" s="25"/>
    </row>
    <row r="20" spans="2:12" s="1" customFormat="1" ht="12" customHeight="1" x14ac:dyDescent="0.2">
      <c r="B20" s="25"/>
      <c r="D20" s="22" t="s">
        <v>22</v>
      </c>
      <c r="I20" s="22" t="s">
        <v>19</v>
      </c>
      <c r="J20" s="20" t="str">
        <f>IF('Rekapitulácia stavby'!AN16="","",'Rekapitulácia stavby'!AN16)</f>
        <v/>
      </c>
      <c r="L20" s="25"/>
    </row>
    <row r="21" spans="2:12" s="1" customFormat="1" ht="18" customHeight="1" x14ac:dyDescent="0.2">
      <c r="B21" s="25"/>
      <c r="E21" s="20" t="str">
        <f>IF('Rekapitulácia stavby'!E17="","",'Rekapitulácia stavby'!E17)</f>
        <v xml:space="preserve"> </v>
      </c>
      <c r="I21" s="22" t="s">
        <v>20</v>
      </c>
      <c r="J21" s="20" t="str">
        <f>IF('Rekapitulácia stavby'!AN17="","",'Rekapitulácia stavby'!AN17)</f>
        <v/>
      </c>
      <c r="L21" s="25"/>
    </row>
    <row r="22" spans="2:12" s="1" customFormat="1" ht="6.9" customHeight="1" x14ac:dyDescent="0.2">
      <c r="B22" s="25"/>
      <c r="L22" s="25"/>
    </row>
    <row r="23" spans="2:12" s="1" customFormat="1" ht="12" customHeight="1" x14ac:dyDescent="0.2">
      <c r="B23" s="25"/>
      <c r="D23" s="22" t="s">
        <v>24</v>
      </c>
      <c r="I23" s="22" t="s">
        <v>19</v>
      </c>
      <c r="J23" s="20" t="str">
        <f>IF('Rekapitulácia stavby'!AN19="","",'Rekapitulácia stavby'!AN19)</f>
        <v/>
      </c>
      <c r="L23" s="25"/>
    </row>
    <row r="24" spans="2:12" s="1" customFormat="1" ht="18" customHeight="1" x14ac:dyDescent="0.2">
      <c r="B24" s="25"/>
      <c r="E24" s="20" t="str">
        <f>IF('Rekapitulácia stavby'!E20="","",'Rekapitulácia stavby'!E20)</f>
        <v xml:space="preserve"> </v>
      </c>
      <c r="I24" s="22" t="s">
        <v>20</v>
      </c>
      <c r="J24" s="20" t="str">
        <f>IF('Rekapitulácia stavby'!AN20="","",'Rekapitulácia stavby'!AN20)</f>
        <v/>
      </c>
      <c r="L24" s="25"/>
    </row>
    <row r="25" spans="2:12" s="1" customFormat="1" ht="6.9" customHeight="1" x14ac:dyDescent="0.2">
      <c r="B25" s="25"/>
      <c r="L25" s="25"/>
    </row>
    <row r="26" spans="2:12" s="1" customFormat="1" ht="12" customHeight="1" x14ac:dyDescent="0.2">
      <c r="B26" s="25"/>
      <c r="D26" s="22" t="s">
        <v>25</v>
      </c>
      <c r="L26" s="25"/>
    </row>
    <row r="27" spans="2:12" s="7" customFormat="1" ht="16.5" customHeight="1" x14ac:dyDescent="0.2">
      <c r="B27" s="85"/>
      <c r="E27" s="348" t="s">
        <v>1</v>
      </c>
      <c r="F27" s="348"/>
      <c r="G27" s="348"/>
      <c r="H27" s="348"/>
      <c r="L27" s="85"/>
    </row>
    <row r="28" spans="2:12" s="1" customFormat="1" ht="6.9" customHeight="1" x14ac:dyDescent="0.2">
      <c r="B28" s="25"/>
      <c r="L28" s="25"/>
    </row>
    <row r="29" spans="2:12" s="1" customFormat="1" ht="6.9" customHeight="1" x14ac:dyDescent="0.2">
      <c r="B29" s="25"/>
      <c r="D29" s="49"/>
      <c r="E29" s="49"/>
      <c r="F29" s="49"/>
      <c r="G29" s="49"/>
      <c r="H29" s="49"/>
      <c r="I29" s="49"/>
      <c r="J29" s="49"/>
      <c r="K29" s="49"/>
      <c r="L29" s="25"/>
    </row>
    <row r="30" spans="2:12" s="1" customFormat="1" ht="25.4" customHeight="1" x14ac:dyDescent="0.2">
      <c r="B30" s="25"/>
      <c r="D30" s="86" t="s">
        <v>26</v>
      </c>
      <c r="J30" s="62">
        <f>ROUND(J128, 2)</f>
        <v>0</v>
      </c>
      <c r="L30" s="25"/>
    </row>
    <row r="31" spans="2:12" s="1" customFormat="1" ht="6.9" customHeight="1" x14ac:dyDescent="0.2">
      <c r="B31" s="25"/>
      <c r="D31" s="49"/>
      <c r="E31" s="49"/>
      <c r="F31" s="49"/>
      <c r="G31" s="49"/>
      <c r="H31" s="49"/>
      <c r="I31" s="49"/>
      <c r="J31" s="49"/>
      <c r="K31" s="49"/>
      <c r="L31" s="25"/>
    </row>
    <row r="32" spans="2:12" s="1" customFormat="1" ht="14.4" customHeight="1" x14ac:dyDescent="0.2">
      <c r="B32" s="25"/>
      <c r="F32" s="28" t="s">
        <v>28</v>
      </c>
      <c r="I32" s="28" t="s">
        <v>27</v>
      </c>
      <c r="J32" s="28" t="s">
        <v>29</v>
      </c>
      <c r="L32" s="25"/>
    </row>
    <row r="33" spans="2:12" s="1" customFormat="1" ht="14.4" customHeight="1" x14ac:dyDescent="0.2">
      <c r="B33" s="25"/>
      <c r="D33" s="51" t="s">
        <v>30</v>
      </c>
      <c r="E33" s="30" t="s">
        <v>31</v>
      </c>
      <c r="F33" s="87">
        <f>ROUND((SUM(BE128:BE369)),  2)</f>
        <v>0</v>
      </c>
      <c r="G33" s="88"/>
      <c r="H33" s="88"/>
      <c r="I33" s="89">
        <v>0.2</v>
      </c>
      <c r="J33" s="87">
        <f>ROUND(((SUM(BE128:BE369))*I33),  2)</f>
        <v>0</v>
      </c>
      <c r="L33" s="25"/>
    </row>
    <row r="34" spans="2:12" s="1" customFormat="1" ht="14.4" customHeight="1" x14ac:dyDescent="0.2">
      <c r="B34" s="25"/>
      <c r="E34" s="30" t="s">
        <v>32</v>
      </c>
      <c r="F34" s="90">
        <f>ROUND((SUM(BF128:BF369)),  2)</f>
        <v>0</v>
      </c>
      <c r="I34" s="91">
        <v>0.2</v>
      </c>
      <c r="J34" s="90">
        <f>ROUND(((SUM(BF128:BF369))*I34),  2)</f>
        <v>0</v>
      </c>
      <c r="L34" s="25"/>
    </row>
    <row r="35" spans="2:12" s="1" customFormat="1" ht="14.4" hidden="1" customHeight="1" x14ac:dyDescent="0.2">
      <c r="B35" s="25"/>
      <c r="E35" s="22" t="s">
        <v>33</v>
      </c>
      <c r="F35" s="90">
        <f>ROUND((SUM(BG128:BG369)),  2)</f>
        <v>0</v>
      </c>
      <c r="I35" s="91">
        <v>0.2</v>
      </c>
      <c r="J35" s="90">
        <f>0</f>
        <v>0</v>
      </c>
      <c r="L35" s="25"/>
    </row>
    <row r="36" spans="2:12" s="1" customFormat="1" ht="14.4" hidden="1" customHeight="1" x14ac:dyDescent="0.2">
      <c r="B36" s="25"/>
      <c r="E36" s="22" t="s">
        <v>34</v>
      </c>
      <c r="F36" s="90">
        <f>ROUND((SUM(BH128:BH369)),  2)</f>
        <v>0</v>
      </c>
      <c r="I36" s="91">
        <v>0.2</v>
      </c>
      <c r="J36" s="90">
        <f>0</f>
        <v>0</v>
      </c>
      <c r="L36" s="25"/>
    </row>
    <row r="37" spans="2:12" s="1" customFormat="1" ht="14.4" hidden="1" customHeight="1" x14ac:dyDescent="0.2">
      <c r="B37" s="25"/>
      <c r="E37" s="30" t="s">
        <v>35</v>
      </c>
      <c r="F37" s="87">
        <f>ROUND((SUM(BI128:BI369)),  2)</f>
        <v>0</v>
      </c>
      <c r="G37" s="88"/>
      <c r="H37" s="88"/>
      <c r="I37" s="89">
        <v>0</v>
      </c>
      <c r="J37" s="87">
        <f>0</f>
        <v>0</v>
      </c>
      <c r="L37" s="25"/>
    </row>
    <row r="38" spans="2:12" s="1" customFormat="1" ht="6.9" customHeight="1" x14ac:dyDescent="0.2">
      <c r="B38" s="25"/>
      <c r="L38" s="25"/>
    </row>
    <row r="39" spans="2:12" s="1" customFormat="1" ht="25.4" customHeight="1" x14ac:dyDescent="0.2">
      <c r="B39" s="25"/>
      <c r="C39" s="92"/>
      <c r="D39" s="93" t="s">
        <v>36</v>
      </c>
      <c r="E39" s="53"/>
      <c r="F39" s="53"/>
      <c r="G39" s="94" t="s">
        <v>37</v>
      </c>
      <c r="H39" s="95" t="s">
        <v>38</v>
      </c>
      <c r="I39" s="53"/>
      <c r="J39" s="96">
        <f>SUM(J30:J37)</f>
        <v>0</v>
      </c>
      <c r="K39" s="97"/>
      <c r="L39" s="25"/>
    </row>
    <row r="40" spans="2:12" s="1" customFormat="1" ht="14.4" customHeight="1" x14ac:dyDescent="0.2">
      <c r="B40" s="25"/>
      <c r="L40" s="25"/>
    </row>
    <row r="41" spans="2:12" ht="14.4" customHeight="1" x14ac:dyDescent="0.2">
      <c r="B41" s="16"/>
      <c r="L41" s="16"/>
    </row>
    <row r="42" spans="2:12" ht="14.4" customHeight="1" x14ac:dyDescent="0.2">
      <c r="B42" s="16"/>
      <c r="L42" s="16"/>
    </row>
    <row r="43" spans="2:12" ht="14.4" customHeight="1" x14ac:dyDescent="0.2">
      <c r="B43" s="16"/>
      <c r="L43" s="16"/>
    </row>
    <row r="44" spans="2:12" ht="14.4" customHeight="1" x14ac:dyDescent="0.2">
      <c r="B44" s="16"/>
      <c r="L44" s="16"/>
    </row>
    <row r="45" spans="2:12" ht="14.4" customHeight="1" x14ac:dyDescent="0.2">
      <c r="B45" s="16"/>
      <c r="L45" s="16"/>
    </row>
    <row r="46" spans="2:12" ht="14.4" customHeight="1" x14ac:dyDescent="0.2">
      <c r="B46" s="16"/>
      <c r="L46" s="16"/>
    </row>
    <row r="47" spans="2:12" ht="14.4" customHeight="1" x14ac:dyDescent="0.2">
      <c r="B47" s="16"/>
      <c r="L47" s="16"/>
    </row>
    <row r="48" spans="2:12" ht="14.4" customHeight="1" x14ac:dyDescent="0.2">
      <c r="B48" s="16"/>
      <c r="L48" s="16"/>
    </row>
    <row r="49" spans="2:12" ht="14.4" customHeight="1" x14ac:dyDescent="0.2">
      <c r="B49" s="16"/>
      <c r="L49" s="16"/>
    </row>
    <row r="50" spans="2:12" s="1" customFormat="1" ht="14.4" customHeight="1" x14ac:dyDescent="0.2">
      <c r="B50" s="25"/>
      <c r="D50" s="37" t="s">
        <v>39</v>
      </c>
      <c r="E50" s="38"/>
      <c r="F50" s="38"/>
      <c r="G50" s="37" t="s">
        <v>40</v>
      </c>
      <c r="H50" s="38"/>
      <c r="I50" s="38"/>
      <c r="J50" s="38"/>
      <c r="K50" s="38"/>
      <c r="L50" s="25"/>
    </row>
    <row r="51" spans="2:12" x14ac:dyDescent="0.2">
      <c r="B51" s="16"/>
      <c r="L51" s="16"/>
    </row>
    <row r="52" spans="2:12" x14ac:dyDescent="0.2">
      <c r="B52" s="16"/>
      <c r="L52" s="16"/>
    </row>
    <row r="53" spans="2:12" x14ac:dyDescent="0.2">
      <c r="B53" s="16"/>
      <c r="L53" s="16"/>
    </row>
    <row r="54" spans="2:12" x14ac:dyDescent="0.2">
      <c r="B54" s="16"/>
      <c r="L54" s="16"/>
    </row>
    <row r="55" spans="2:12" x14ac:dyDescent="0.2">
      <c r="B55" s="16"/>
      <c r="L55" s="16"/>
    </row>
    <row r="56" spans="2:12" x14ac:dyDescent="0.2">
      <c r="B56" s="16"/>
      <c r="L56" s="16"/>
    </row>
    <row r="57" spans="2:12" x14ac:dyDescent="0.2">
      <c r="B57" s="16"/>
      <c r="L57" s="16"/>
    </row>
    <row r="58" spans="2:12" x14ac:dyDescent="0.2">
      <c r="B58" s="16"/>
      <c r="L58" s="16"/>
    </row>
    <row r="59" spans="2:12" x14ac:dyDescent="0.2">
      <c r="B59" s="16"/>
      <c r="L59" s="16"/>
    </row>
    <row r="60" spans="2:12" x14ac:dyDescent="0.2">
      <c r="B60" s="16"/>
      <c r="L60" s="16"/>
    </row>
    <row r="61" spans="2:12" s="1" customFormat="1" ht="12.5" x14ac:dyDescent="0.2">
      <c r="B61" s="25"/>
      <c r="D61" s="39" t="s">
        <v>41</v>
      </c>
      <c r="E61" s="27"/>
      <c r="F61" s="98" t="s">
        <v>42</v>
      </c>
      <c r="G61" s="39" t="s">
        <v>41</v>
      </c>
      <c r="H61" s="27"/>
      <c r="I61" s="27"/>
      <c r="J61" s="99" t="s">
        <v>42</v>
      </c>
      <c r="K61" s="27"/>
      <c r="L61" s="25"/>
    </row>
    <row r="62" spans="2:12" x14ac:dyDescent="0.2">
      <c r="B62" s="16"/>
      <c r="L62" s="16"/>
    </row>
    <row r="63" spans="2:12" x14ac:dyDescent="0.2">
      <c r="B63" s="16"/>
      <c r="L63" s="16"/>
    </row>
    <row r="64" spans="2:12" x14ac:dyDescent="0.2">
      <c r="B64" s="16"/>
      <c r="L64" s="16"/>
    </row>
    <row r="65" spans="2:12" s="1" customFormat="1" ht="13" x14ac:dyDescent="0.2">
      <c r="B65" s="25"/>
      <c r="D65" s="37" t="s">
        <v>43</v>
      </c>
      <c r="E65" s="38"/>
      <c r="F65" s="38"/>
      <c r="G65" s="37" t="s">
        <v>44</v>
      </c>
      <c r="H65" s="38"/>
      <c r="I65" s="38"/>
      <c r="J65" s="38"/>
      <c r="K65" s="38"/>
      <c r="L65" s="25"/>
    </row>
    <row r="66" spans="2:12" x14ac:dyDescent="0.2">
      <c r="B66" s="16"/>
      <c r="L66" s="16"/>
    </row>
    <row r="67" spans="2:12" x14ac:dyDescent="0.2">
      <c r="B67" s="16"/>
      <c r="L67" s="16"/>
    </row>
    <row r="68" spans="2:12" x14ac:dyDescent="0.2">
      <c r="B68" s="16"/>
      <c r="L68" s="16"/>
    </row>
    <row r="69" spans="2:12" x14ac:dyDescent="0.2">
      <c r="B69" s="16"/>
      <c r="L69" s="16"/>
    </row>
    <row r="70" spans="2:12" x14ac:dyDescent="0.2">
      <c r="B70" s="16"/>
      <c r="L70" s="16"/>
    </row>
    <row r="71" spans="2:12" x14ac:dyDescent="0.2">
      <c r="B71" s="16"/>
      <c r="L71" s="16"/>
    </row>
    <row r="72" spans="2:12" x14ac:dyDescent="0.2">
      <c r="B72" s="16"/>
      <c r="L72" s="16"/>
    </row>
    <row r="73" spans="2:12" x14ac:dyDescent="0.2">
      <c r="B73" s="16"/>
      <c r="L73" s="16"/>
    </row>
    <row r="74" spans="2:12" x14ac:dyDescent="0.2">
      <c r="B74" s="16"/>
      <c r="L74" s="16"/>
    </row>
    <row r="75" spans="2:12" x14ac:dyDescent="0.2">
      <c r="B75" s="16"/>
      <c r="L75" s="16"/>
    </row>
    <row r="76" spans="2:12" s="1" customFormat="1" ht="12.5" x14ac:dyDescent="0.2">
      <c r="B76" s="25"/>
      <c r="D76" s="39" t="s">
        <v>41</v>
      </c>
      <c r="E76" s="27"/>
      <c r="F76" s="98" t="s">
        <v>42</v>
      </c>
      <c r="G76" s="39" t="s">
        <v>41</v>
      </c>
      <c r="H76" s="27"/>
      <c r="I76" s="27"/>
      <c r="J76" s="99" t="s">
        <v>42</v>
      </c>
      <c r="K76" s="27"/>
      <c r="L76" s="25"/>
    </row>
    <row r="77" spans="2:12" s="1" customFormat="1" ht="14.4" customHeight="1" x14ac:dyDescent="0.2">
      <c r="B77" s="40"/>
      <c r="C77" s="41"/>
      <c r="D77" s="41"/>
      <c r="E77" s="41"/>
      <c r="F77" s="41"/>
      <c r="G77" s="41"/>
      <c r="H77" s="41"/>
      <c r="I77" s="41"/>
      <c r="J77" s="41"/>
      <c r="K77" s="41"/>
      <c r="L77" s="25"/>
    </row>
    <row r="81" spans="2:47" s="1" customFormat="1" ht="6.9" customHeight="1" x14ac:dyDescent="0.2">
      <c r="B81" s="42"/>
      <c r="C81" s="43"/>
      <c r="D81" s="43"/>
      <c r="E81" s="43"/>
      <c r="F81" s="43"/>
      <c r="G81" s="43"/>
      <c r="H81" s="43"/>
      <c r="I81" s="43"/>
      <c r="J81" s="43"/>
      <c r="K81" s="43"/>
      <c r="L81" s="25"/>
    </row>
    <row r="82" spans="2:47" s="1" customFormat="1" ht="24.9" customHeight="1" x14ac:dyDescent="0.2">
      <c r="B82" s="25"/>
      <c r="C82" s="17" t="s">
        <v>79</v>
      </c>
      <c r="L82" s="25"/>
    </row>
    <row r="83" spans="2:47" s="1" customFormat="1" ht="6.9" customHeight="1" x14ac:dyDescent="0.2">
      <c r="B83" s="25"/>
      <c r="L83" s="25"/>
    </row>
    <row r="84" spans="2:47" s="1" customFormat="1" ht="12" customHeight="1" x14ac:dyDescent="0.2">
      <c r="B84" s="25"/>
      <c r="C84" s="22" t="s">
        <v>12</v>
      </c>
      <c r="L84" s="25"/>
    </row>
    <row r="85" spans="2:47" s="1" customFormat="1" ht="16.5" customHeight="1" x14ac:dyDescent="0.2">
      <c r="B85" s="25"/>
      <c r="E85" s="380" t="str">
        <f>E7</f>
        <v>"Plynová kotolňa Staré Grunty 55, Bratislava" - modernizácia</v>
      </c>
      <c r="F85" s="381"/>
      <c r="G85" s="381"/>
      <c r="H85" s="381"/>
      <c r="L85" s="25"/>
    </row>
    <row r="86" spans="2:47" s="1" customFormat="1" ht="12" customHeight="1" x14ac:dyDescent="0.2">
      <c r="B86" s="25"/>
      <c r="C86" s="22" t="s">
        <v>77</v>
      </c>
      <c r="L86" s="25"/>
    </row>
    <row r="87" spans="2:47" s="1" customFormat="1" ht="16.5" customHeight="1" x14ac:dyDescent="0.2">
      <c r="B87" s="25"/>
      <c r="E87" s="368" t="str">
        <f>E9</f>
        <v>01 - Ústredné vykurovanie</v>
      </c>
      <c r="F87" s="379"/>
      <c r="G87" s="379"/>
      <c r="H87" s="379"/>
      <c r="L87" s="25"/>
    </row>
    <row r="88" spans="2:47" s="1" customFormat="1" ht="6.9" customHeight="1" x14ac:dyDescent="0.2">
      <c r="B88" s="25"/>
      <c r="L88" s="25"/>
    </row>
    <row r="89" spans="2:47" s="1" customFormat="1" ht="12" customHeight="1" x14ac:dyDescent="0.2">
      <c r="B89" s="25"/>
      <c r="C89" s="22" t="s">
        <v>15</v>
      </c>
      <c r="F89" s="20" t="str">
        <f>F12</f>
        <v xml:space="preserve"> </v>
      </c>
      <c r="I89" s="22" t="s">
        <v>17</v>
      </c>
      <c r="J89" s="48" t="str">
        <f>IF(J12="","",J12)</f>
        <v/>
      </c>
      <c r="L89" s="25"/>
    </row>
    <row r="90" spans="2:47" s="1" customFormat="1" ht="6.9" customHeight="1" x14ac:dyDescent="0.2">
      <c r="B90" s="25"/>
      <c r="L90" s="25"/>
    </row>
    <row r="91" spans="2:47" s="1" customFormat="1" ht="15.15" customHeight="1" x14ac:dyDescent="0.2">
      <c r="B91" s="25"/>
      <c r="C91" s="22" t="s">
        <v>18</v>
      </c>
      <c r="F91" s="20" t="str">
        <f>E15</f>
        <v xml:space="preserve"> </v>
      </c>
      <c r="I91" s="22" t="s">
        <v>22</v>
      </c>
      <c r="J91" s="23" t="str">
        <f>E21</f>
        <v xml:space="preserve"> </v>
      </c>
      <c r="L91" s="25"/>
    </row>
    <row r="92" spans="2:47" s="1" customFormat="1" ht="15.15" customHeight="1" x14ac:dyDescent="0.2">
      <c r="B92" s="25"/>
      <c r="C92" s="22" t="s">
        <v>21</v>
      </c>
      <c r="F92" s="20" t="str">
        <f>IF(E18="","",E18)</f>
        <v xml:space="preserve"> </v>
      </c>
      <c r="I92" s="22" t="s">
        <v>24</v>
      </c>
      <c r="J92" s="23" t="str">
        <f>E24</f>
        <v xml:space="preserve"> </v>
      </c>
      <c r="L92" s="25"/>
    </row>
    <row r="93" spans="2:47" s="1" customFormat="1" ht="10.4" customHeight="1" x14ac:dyDescent="0.2">
      <c r="B93" s="25"/>
      <c r="L93" s="25"/>
    </row>
    <row r="94" spans="2:47" s="1" customFormat="1" ht="29.25" customHeight="1" x14ac:dyDescent="0.2">
      <c r="B94" s="25"/>
      <c r="C94" s="100" t="s">
        <v>80</v>
      </c>
      <c r="D94" s="92"/>
      <c r="E94" s="92"/>
      <c r="F94" s="92"/>
      <c r="G94" s="92"/>
      <c r="H94" s="92"/>
      <c r="I94" s="92"/>
      <c r="J94" s="101" t="s">
        <v>81</v>
      </c>
      <c r="K94" s="92"/>
      <c r="L94" s="25"/>
    </row>
    <row r="95" spans="2:47" s="1" customFormat="1" ht="10.4" customHeight="1" x14ac:dyDescent="0.2">
      <c r="B95" s="25"/>
      <c r="L95" s="25"/>
    </row>
    <row r="96" spans="2:47" s="1" customFormat="1" ht="22.75" customHeight="1" x14ac:dyDescent="0.2">
      <c r="B96" s="25"/>
      <c r="C96" s="102" t="s">
        <v>82</v>
      </c>
      <c r="J96" s="62">
        <f>J128</f>
        <v>0</v>
      </c>
      <c r="L96" s="25"/>
      <c r="AU96" s="13" t="s">
        <v>83</v>
      </c>
    </row>
    <row r="97" spans="2:12" s="8" customFormat="1" ht="24.9" customHeight="1" x14ac:dyDescent="0.2">
      <c r="B97" s="103"/>
      <c r="D97" s="104" t="s">
        <v>84</v>
      </c>
      <c r="E97" s="105"/>
      <c r="F97" s="105"/>
      <c r="G97" s="105"/>
      <c r="H97" s="105"/>
      <c r="I97" s="105"/>
      <c r="J97" s="106">
        <f>J129</f>
        <v>0</v>
      </c>
      <c r="L97" s="103"/>
    </row>
    <row r="98" spans="2:12" s="9" customFormat="1" ht="20" customHeight="1" x14ac:dyDescent="0.2">
      <c r="B98" s="107"/>
      <c r="D98" s="108" t="s">
        <v>85</v>
      </c>
      <c r="E98" s="109"/>
      <c r="F98" s="109"/>
      <c r="G98" s="109"/>
      <c r="H98" s="109"/>
      <c r="I98" s="109"/>
      <c r="J98" s="110">
        <f>J130</f>
        <v>0</v>
      </c>
      <c r="L98" s="107"/>
    </row>
    <row r="99" spans="2:12" s="9" customFormat="1" ht="20" customHeight="1" x14ac:dyDescent="0.2">
      <c r="B99" s="107"/>
      <c r="D99" s="108" t="s">
        <v>86</v>
      </c>
      <c r="E99" s="109"/>
      <c r="F99" s="109"/>
      <c r="G99" s="109"/>
      <c r="H99" s="109"/>
      <c r="I99" s="109"/>
      <c r="J99" s="110">
        <f>J158</f>
        <v>0</v>
      </c>
      <c r="L99" s="107"/>
    </row>
    <row r="100" spans="2:12" s="9" customFormat="1" ht="20" customHeight="1" x14ac:dyDescent="0.2">
      <c r="B100" s="107"/>
      <c r="D100" s="108" t="s">
        <v>87</v>
      </c>
      <c r="E100" s="109"/>
      <c r="F100" s="109"/>
      <c r="G100" s="109"/>
      <c r="H100" s="109"/>
      <c r="I100" s="109"/>
      <c r="J100" s="110">
        <f>J195</f>
        <v>0</v>
      </c>
      <c r="L100" s="107"/>
    </row>
    <row r="101" spans="2:12" s="9" customFormat="1" ht="20" customHeight="1" x14ac:dyDescent="0.2">
      <c r="B101" s="107"/>
      <c r="D101" s="108" t="s">
        <v>88</v>
      </c>
      <c r="E101" s="109"/>
      <c r="F101" s="109"/>
      <c r="G101" s="109"/>
      <c r="H101" s="109"/>
      <c r="I101" s="109"/>
      <c r="J101" s="110">
        <f>J251</f>
        <v>0</v>
      </c>
      <c r="L101" s="107"/>
    </row>
    <row r="102" spans="2:12" s="9" customFormat="1" ht="20" customHeight="1" x14ac:dyDescent="0.2">
      <c r="B102" s="107"/>
      <c r="D102" s="108" t="s">
        <v>89</v>
      </c>
      <c r="E102" s="109"/>
      <c r="F102" s="109"/>
      <c r="G102" s="109"/>
      <c r="H102" s="109"/>
      <c r="I102" s="109"/>
      <c r="J102" s="110">
        <f>J273</f>
        <v>0</v>
      </c>
      <c r="L102" s="107"/>
    </row>
    <row r="103" spans="2:12" s="9" customFormat="1" ht="20" customHeight="1" x14ac:dyDescent="0.2">
      <c r="B103" s="107"/>
      <c r="D103" s="108" t="s">
        <v>90</v>
      </c>
      <c r="E103" s="109"/>
      <c r="F103" s="109"/>
      <c r="G103" s="109"/>
      <c r="H103" s="109"/>
      <c r="I103" s="109"/>
      <c r="J103" s="110">
        <f>J342</f>
        <v>0</v>
      </c>
      <c r="L103" s="107"/>
    </row>
    <row r="104" spans="2:12" s="9" customFormat="1" ht="20" customHeight="1" x14ac:dyDescent="0.2">
      <c r="B104" s="107"/>
      <c r="D104" s="108" t="s">
        <v>91</v>
      </c>
      <c r="E104" s="109"/>
      <c r="F104" s="109"/>
      <c r="G104" s="109"/>
      <c r="H104" s="109"/>
      <c r="I104" s="109"/>
      <c r="J104" s="110">
        <f>J344</f>
        <v>0</v>
      </c>
      <c r="L104" s="107"/>
    </row>
    <row r="105" spans="2:12" s="9" customFormat="1" ht="20" customHeight="1" x14ac:dyDescent="0.2">
      <c r="B105" s="107"/>
      <c r="D105" s="108" t="s">
        <v>92</v>
      </c>
      <c r="E105" s="109"/>
      <c r="F105" s="109"/>
      <c r="G105" s="109"/>
      <c r="H105" s="109"/>
      <c r="I105" s="109"/>
      <c r="J105" s="110">
        <f>J348</f>
        <v>0</v>
      </c>
      <c r="L105" s="107"/>
    </row>
    <row r="106" spans="2:12" s="8" customFormat="1" ht="24.9" customHeight="1" x14ac:dyDescent="0.2">
      <c r="B106" s="103"/>
      <c r="D106" s="104" t="s">
        <v>93</v>
      </c>
      <c r="E106" s="105"/>
      <c r="F106" s="105"/>
      <c r="G106" s="105"/>
      <c r="H106" s="105"/>
      <c r="I106" s="105"/>
      <c r="J106" s="106">
        <f>J351</f>
        <v>0</v>
      </c>
      <c r="L106" s="103"/>
    </row>
    <row r="107" spans="2:12" s="9" customFormat="1" ht="20" customHeight="1" x14ac:dyDescent="0.2">
      <c r="B107" s="107"/>
      <c r="D107" s="108" t="s">
        <v>94</v>
      </c>
      <c r="E107" s="109"/>
      <c r="F107" s="109"/>
      <c r="G107" s="109"/>
      <c r="H107" s="109"/>
      <c r="I107" s="109"/>
      <c r="J107" s="110">
        <f>J352</f>
        <v>0</v>
      </c>
      <c r="L107" s="107"/>
    </row>
    <row r="108" spans="2:12" s="8" customFormat="1" ht="24.9" customHeight="1" x14ac:dyDescent="0.2">
      <c r="B108" s="103"/>
      <c r="D108" s="104" t="s">
        <v>95</v>
      </c>
      <c r="E108" s="105"/>
      <c r="F108" s="105"/>
      <c r="G108" s="105"/>
      <c r="H108" s="105"/>
      <c r="I108" s="105"/>
      <c r="J108" s="106">
        <f>J354</f>
        <v>0</v>
      </c>
      <c r="L108" s="103"/>
    </row>
    <row r="109" spans="2:12" s="1" customFormat="1" ht="21.75" customHeight="1" x14ac:dyDescent="0.2">
      <c r="B109" s="25"/>
      <c r="L109" s="25"/>
    </row>
    <row r="110" spans="2:12" s="1" customFormat="1" ht="6.9" customHeight="1" x14ac:dyDescent="0.2">
      <c r="B110" s="40"/>
      <c r="C110" s="41"/>
      <c r="D110" s="41"/>
      <c r="E110" s="41"/>
      <c r="F110" s="41"/>
      <c r="G110" s="41"/>
      <c r="H110" s="41"/>
      <c r="I110" s="41"/>
      <c r="J110" s="41"/>
      <c r="K110" s="41"/>
      <c r="L110" s="25"/>
    </row>
    <row r="114" spans="2:63" s="1" customFormat="1" ht="6.9" customHeight="1" x14ac:dyDescent="0.2">
      <c r="B114" s="42"/>
      <c r="C114" s="43"/>
      <c r="D114" s="43"/>
      <c r="E114" s="43"/>
      <c r="F114" s="43"/>
      <c r="G114" s="43"/>
      <c r="H114" s="43"/>
      <c r="I114" s="43"/>
      <c r="J114" s="43"/>
      <c r="K114" s="43"/>
      <c r="L114" s="25"/>
    </row>
    <row r="115" spans="2:63" s="1" customFormat="1" ht="24.9" customHeight="1" x14ac:dyDescent="0.2">
      <c r="B115" s="25"/>
      <c r="C115" s="17" t="s">
        <v>96</v>
      </c>
      <c r="L115" s="25"/>
    </row>
    <row r="116" spans="2:63" s="1" customFormat="1" ht="6.9" customHeight="1" x14ac:dyDescent="0.2">
      <c r="B116" s="25"/>
      <c r="L116" s="25"/>
    </row>
    <row r="117" spans="2:63" s="1" customFormat="1" ht="12" customHeight="1" x14ac:dyDescent="0.2">
      <c r="B117" s="25"/>
      <c r="C117" s="22" t="s">
        <v>12</v>
      </c>
      <c r="L117" s="25"/>
    </row>
    <row r="118" spans="2:63" s="1" customFormat="1" ht="16.5" customHeight="1" x14ac:dyDescent="0.2">
      <c r="B118" s="25"/>
      <c r="E118" s="380" t="str">
        <f>E7</f>
        <v>"Plynová kotolňa Staré Grunty 55, Bratislava" - modernizácia</v>
      </c>
      <c r="F118" s="381"/>
      <c r="G118" s="381"/>
      <c r="H118" s="381"/>
      <c r="L118" s="25"/>
    </row>
    <row r="119" spans="2:63" s="1" customFormat="1" ht="12" customHeight="1" x14ac:dyDescent="0.2">
      <c r="B119" s="25"/>
      <c r="C119" s="22" t="s">
        <v>77</v>
      </c>
      <c r="L119" s="25"/>
    </row>
    <row r="120" spans="2:63" s="1" customFormat="1" ht="16.5" customHeight="1" x14ac:dyDescent="0.2">
      <c r="B120" s="25"/>
      <c r="E120" s="368" t="str">
        <f>E9</f>
        <v>01 - Ústredné vykurovanie</v>
      </c>
      <c r="F120" s="379"/>
      <c r="G120" s="379"/>
      <c r="H120" s="379"/>
      <c r="L120" s="25"/>
    </row>
    <row r="121" spans="2:63" s="1" customFormat="1" ht="6.9" customHeight="1" x14ac:dyDescent="0.2">
      <c r="B121" s="25"/>
      <c r="L121" s="25"/>
    </row>
    <row r="122" spans="2:63" s="1" customFormat="1" ht="12" customHeight="1" x14ac:dyDescent="0.2">
      <c r="B122" s="25"/>
      <c r="C122" s="22" t="s">
        <v>15</v>
      </c>
      <c r="F122" s="20" t="str">
        <f>F12</f>
        <v xml:space="preserve"> </v>
      </c>
      <c r="I122" s="22" t="s">
        <v>17</v>
      </c>
      <c r="J122" s="48" t="str">
        <f>IF(J12="","",J12)</f>
        <v/>
      </c>
      <c r="L122" s="25"/>
    </row>
    <row r="123" spans="2:63" s="1" customFormat="1" ht="6.9" customHeight="1" x14ac:dyDescent="0.2">
      <c r="B123" s="25"/>
      <c r="L123" s="25"/>
    </row>
    <row r="124" spans="2:63" s="1" customFormat="1" ht="15.15" customHeight="1" x14ac:dyDescent="0.2">
      <c r="B124" s="25"/>
      <c r="C124" s="22" t="s">
        <v>18</v>
      </c>
      <c r="F124" s="20" t="str">
        <f>E15</f>
        <v xml:space="preserve"> </v>
      </c>
      <c r="I124" s="22" t="s">
        <v>22</v>
      </c>
      <c r="J124" s="23" t="str">
        <f>E21</f>
        <v xml:space="preserve"> </v>
      </c>
      <c r="L124" s="25"/>
    </row>
    <row r="125" spans="2:63" s="1" customFormat="1" ht="15.15" customHeight="1" x14ac:dyDescent="0.2">
      <c r="B125" s="25"/>
      <c r="C125" s="22" t="s">
        <v>21</v>
      </c>
      <c r="F125" s="20" t="str">
        <f>IF(E18="","",E18)</f>
        <v xml:space="preserve"> </v>
      </c>
      <c r="I125" s="22" t="s">
        <v>24</v>
      </c>
      <c r="J125" s="23" t="str">
        <f>E24</f>
        <v xml:space="preserve"> </v>
      </c>
      <c r="L125" s="25"/>
    </row>
    <row r="126" spans="2:63" s="1" customFormat="1" ht="10.4" customHeight="1" x14ac:dyDescent="0.2">
      <c r="B126" s="25"/>
      <c r="L126" s="25"/>
    </row>
    <row r="127" spans="2:63" s="10" customFormat="1" ht="29.25" customHeight="1" x14ac:dyDescent="0.2">
      <c r="B127" s="111"/>
      <c r="C127" s="112" t="s">
        <v>97</v>
      </c>
      <c r="D127" s="113" t="s">
        <v>51</v>
      </c>
      <c r="E127" s="113" t="s">
        <v>47</v>
      </c>
      <c r="F127" s="113" t="s">
        <v>48</v>
      </c>
      <c r="G127" s="113" t="s">
        <v>98</v>
      </c>
      <c r="H127" s="113" t="s">
        <v>99</v>
      </c>
      <c r="I127" s="113" t="s">
        <v>100</v>
      </c>
      <c r="J127" s="114" t="s">
        <v>81</v>
      </c>
      <c r="K127" s="115" t="s">
        <v>101</v>
      </c>
      <c r="L127" s="111"/>
      <c r="M127" s="55" t="s">
        <v>1</v>
      </c>
      <c r="N127" s="56" t="s">
        <v>30</v>
      </c>
      <c r="O127" s="56" t="s">
        <v>102</v>
      </c>
      <c r="P127" s="56" t="s">
        <v>103</v>
      </c>
      <c r="Q127" s="56" t="s">
        <v>104</v>
      </c>
      <c r="R127" s="56" t="s">
        <v>105</v>
      </c>
      <c r="S127" s="56" t="s">
        <v>106</v>
      </c>
      <c r="T127" s="57" t="s">
        <v>107</v>
      </c>
    </row>
    <row r="128" spans="2:63" s="1" customFormat="1" ht="22.75" customHeight="1" x14ac:dyDescent="0.35">
      <c r="B128" s="25"/>
      <c r="C128" s="60" t="s">
        <v>82</v>
      </c>
      <c r="J128" s="116">
        <f>BK128</f>
        <v>0</v>
      </c>
      <c r="L128" s="25"/>
      <c r="M128" s="58"/>
      <c r="N128" s="49"/>
      <c r="O128" s="49"/>
      <c r="P128" s="117">
        <f>P129+P351+P354</f>
        <v>869.74500499999988</v>
      </c>
      <c r="Q128" s="49"/>
      <c r="R128" s="117">
        <f>R129+R351+R354</f>
        <v>12.250336409999999</v>
      </c>
      <c r="S128" s="49"/>
      <c r="T128" s="118">
        <f>T129+T351+T354</f>
        <v>13.461069999999999</v>
      </c>
      <c r="AT128" s="13" t="s">
        <v>65</v>
      </c>
      <c r="AU128" s="13" t="s">
        <v>83</v>
      </c>
      <c r="BK128" s="119">
        <f>BK129+BK351+BK354</f>
        <v>0</v>
      </c>
    </row>
    <row r="129" spans="2:65" s="11" customFormat="1" ht="26" customHeight="1" x14ac:dyDescent="0.35">
      <c r="B129" s="120"/>
      <c r="D129" s="121" t="s">
        <v>65</v>
      </c>
      <c r="E129" s="122" t="s">
        <v>108</v>
      </c>
      <c r="F129" s="122" t="s">
        <v>109</v>
      </c>
      <c r="J129" s="123">
        <f>BK129</f>
        <v>0</v>
      </c>
      <c r="L129" s="120"/>
      <c r="M129" s="124"/>
      <c r="P129" s="125">
        <f>P130+P158+P195+P251+P273+P342+P344+P348</f>
        <v>816.4990049999999</v>
      </c>
      <c r="R129" s="125">
        <f>R130+R158+R195+R251+R273+R342+R344+R348</f>
        <v>12.250336409999999</v>
      </c>
      <c r="T129" s="126">
        <f>T130+T158+T195+T251+T273+T342+T344+T348</f>
        <v>13.461069999999999</v>
      </c>
      <c r="AR129" s="121" t="s">
        <v>110</v>
      </c>
      <c r="AT129" s="127" t="s">
        <v>65</v>
      </c>
      <c r="AU129" s="127" t="s">
        <v>66</v>
      </c>
      <c r="AY129" s="121" t="s">
        <v>111</v>
      </c>
      <c r="BK129" s="128">
        <f>BK130+BK158+BK195+BK251+BK273+BK342+BK344+BK348</f>
        <v>0</v>
      </c>
    </row>
    <row r="130" spans="2:65" s="11" customFormat="1" ht="22.75" customHeight="1" x14ac:dyDescent="0.25">
      <c r="B130" s="120"/>
      <c r="D130" s="121" t="s">
        <v>65</v>
      </c>
      <c r="E130" s="129" t="s">
        <v>112</v>
      </c>
      <c r="F130" s="129" t="s">
        <v>113</v>
      </c>
      <c r="J130" s="130">
        <f>BK130</f>
        <v>0</v>
      </c>
      <c r="L130" s="120"/>
      <c r="M130" s="124"/>
      <c r="P130" s="125">
        <f>SUM(P131:P157)</f>
        <v>80.769779999999997</v>
      </c>
      <c r="R130" s="125">
        <f>SUM(R131:R157)</f>
        <v>0.451297</v>
      </c>
      <c r="T130" s="126">
        <f>SUM(T131:T157)</f>
        <v>0</v>
      </c>
      <c r="AR130" s="121" t="s">
        <v>110</v>
      </c>
      <c r="AT130" s="127" t="s">
        <v>65</v>
      </c>
      <c r="AU130" s="127" t="s">
        <v>72</v>
      </c>
      <c r="AY130" s="121" t="s">
        <v>111</v>
      </c>
      <c r="BK130" s="128">
        <f>SUM(BK131:BK157)</f>
        <v>0</v>
      </c>
    </row>
    <row r="131" spans="2:65" s="1" customFormat="1" ht="24.15" customHeight="1" x14ac:dyDescent="0.2">
      <c r="B131" s="131"/>
      <c r="C131" s="132" t="s">
        <v>72</v>
      </c>
      <c r="D131" s="132" t="s">
        <v>114</v>
      </c>
      <c r="E131" s="133" t="s">
        <v>115</v>
      </c>
      <c r="F131" s="134" t="s">
        <v>116</v>
      </c>
      <c r="G131" s="135" t="s">
        <v>117</v>
      </c>
      <c r="H131" s="136">
        <v>15</v>
      </c>
      <c r="I131" s="137"/>
      <c r="J131" s="137">
        <f t="shared" ref="J131:J157" si="0">ROUND(I131*H131,2)</f>
        <v>0</v>
      </c>
      <c r="K131" s="138"/>
      <c r="L131" s="25"/>
      <c r="M131" s="139" t="s">
        <v>1</v>
      </c>
      <c r="N131" s="140" t="s">
        <v>32</v>
      </c>
      <c r="O131" s="141">
        <v>0.15001999999999999</v>
      </c>
      <c r="P131" s="141">
        <f t="shared" ref="P131:P157" si="1">O131*H131</f>
        <v>2.2502999999999997</v>
      </c>
      <c r="Q131" s="141">
        <v>0</v>
      </c>
      <c r="R131" s="141">
        <f t="shared" ref="R131:R157" si="2">Q131*H131</f>
        <v>0</v>
      </c>
      <c r="S131" s="141">
        <v>0</v>
      </c>
      <c r="T131" s="142">
        <f t="shared" ref="T131:T157" si="3">S131*H131</f>
        <v>0</v>
      </c>
      <c r="AR131" s="143" t="s">
        <v>118</v>
      </c>
      <c r="AT131" s="143" t="s">
        <v>114</v>
      </c>
      <c r="AU131" s="143" t="s">
        <v>110</v>
      </c>
      <c r="AY131" s="13" t="s">
        <v>111</v>
      </c>
      <c r="BE131" s="144">
        <f t="shared" ref="BE131:BE157" si="4">IF(N131="základná",J131,0)</f>
        <v>0</v>
      </c>
      <c r="BF131" s="144">
        <f t="shared" ref="BF131:BF157" si="5">IF(N131="znížená",J131,0)</f>
        <v>0</v>
      </c>
      <c r="BG131" s="144">
        <f t="shared" ref="BG131:BG157" si="6">IF(N131="zákl. prenesená",J131,0)</f>
        <v>0</v>
      </c>
      <c r="BH131" s="144">
        <f t="shared" ref="BH131:BH157" si="7">IF(N131="zníž. prenesená",J131,0)</f>
        <v>0</v>
      </c>
      <c r="BI131" s="144">
        <f t="shared" ref="BI131:BI157" si="8">IF(N131="nulová",J131,0)</f>
        <v>0</v>
      </c>
      <c r="BJ131" s="13" t="s">
        <v>110</v>
      </c>
      <c r="BK131" s="144">
        <f t="shared" ref="BK131:BK157" si="9">ROUND(I131*H131,2)</f>
        <v>0</v>
      </c>
      <c r="BL131" s="13" t="s">
        <v>118</v>
      </c>
      <c r="BM131" s="143" t="s">
        <v>119</v>
      </c>
    </row>
    <row r="132" spans="2:65" s="1" customFormat="1" ht="33" customHeight="1" x14ac:dyDescent="0.2">
      <c r="B132" s="131"/>
      <c r="C132" s="145" t="s">
        <v>110</v>
      </c>
      <c r="D132" s="145" t="s">
        <v>120</v>
      </c>
      <c r="E132" s="146" t="s">
        <v>121</v>
      </c>
      <c r="F132" s="147" t="s">
        <v>122</v>
      </c>
      <c r="G132" s="148" t="s">
        <v>117</v>
      </c>
      <c r="H132" s="149">
        <v>15.75</v>
      </c>
      <c r="I132" s="150"/>
      <c r="J132" s="150">
        <f t="shared" si="0"/>
        <v>0</v>
      </c>
      <c r="K132" s="151"/>
      <c r="L132" s="152"/>
      <c r="M132" s="153" t="s">
        <v>1</v>
      </c>
      <c r="N132" s="154" t="s">
        <v>32</v>
      </c>
      <c r="O132" s="141">
        <v>0</v>
      </c>
      <c r="P132" s="141">
        <f t="shared" si="1"/>
        <v>0</v>
      </c>
      <c r="Q132" s="141">
        <v>1.9000000000000001E-4</v>
      </c>
      <c r="R132" s="141">
        <f t="shared" si="2"/>
        <v>2.9925000000000004E-3</v>
      </c>
      <c r="S132" s="141">
        <v>0</v>
      </c>
      <c r="T132" s="142">
        <f t="shared" si="3"/>
        <v>0</v>
      </c>
      <c r="AR132" s="143" t="s">
        <v>123</v>
      </c>
      <c r="AT132" s="143" t="s">
        <v>120</v>
      </c>
      <c r="AU132" s="143" t="s">
        <v>110</v>
      </c>
      <c r="AY132" s="13" t="s">
        <v>111</v>
      </c>
      <c r="BE132" s="144">
        <f t="shared" si="4"/>
        <v>0</v>
      </c>
      <c r="BF132" s="144">
        <f t="shared" si="5"/>
        <v>0</v>
      </c>
      <c r="BG132" s="144">
        <f t="shared" si="6"/>
        <v>0</v>
      </c>
      <c r="BH132" s="144">
        <f t="shared" si="7"/>
        <v>0</v>
      </c>
      <c r="BI132" s="144">
        <f t="shared" si="8"/>
        <v>0</v>
      </c>
      <c r="BJ132" s="13" t="s">
        <v>110</v>
      </c>
      <c r="BK132" s="144">
        <f t="shared" si="9"/>
        <v>0</v>
      </c>
      <c r="BL132" s="13" t="s">
        <v>118</v>
      </c>
      <c r="BM132" s="143" t="s">
        <v>124</v>
      </c>
    </row>
    <row r="133" spans="2:65" s="1" customFormat="1" ht="24.15" customHeight="1" x14ac:dyDescent="0.2">
      <c r="B133" s="131"/>
      <c r="C133" s="132" t="s">
        <v>125</v>
      </c>
      <c r="D133" s="132" t="s">
        <v>114</v>
      </c>
      <c r="E133" s="133" t="s">
        <v>126</v>
      </c>
      <c r="F133" s="134" t="s">
        <v>127</v>
      </c>
      <c r="G133" s="135" t="s">
        <v>117</v>
      </c>
      <c r="H133" s="136">
        <v>5</v>
      </c>
      <c r="I133" s="137"/>
      <c r="J133" s="137">
        <f t="shared" si="0"/>
        <v>0</v>
      </c>
      <c r="K133" s="138"/>
      <c r="L133" s="25"/>
      <c r="M133" s="139" t="s">
        <v>1</v>
      </c>
      <c r="N133" s="140" t="s">
        <v>32</v>
      </c>
      <c r="O133" s="141">
        <v>0.15601999999999999</v>
      </c>
      <c r="P133" s="141">
        <f t="shared" si="1"/>
        <v>0.78010000000000002</v>
      </c>
      <c r="Q133" s="141">
        <v>0</v>
      </c>
      <c r="R133" s="141">
        <f t="shared" si="2"/>
        <v>0</v>
      </c>
      <c r="S133" s="141">
        <v>0</v>
      </c>
      <c r="T133" s="142">
        <f t="shared" si="3"/>
        <v>0</v>
      </c>
      <c r="AR133" s="143" t="s">
        <v>118</v>
      </c>
      <c r="AT133" s="143" t="s">
        <v>114</v>
      </c>
      <c r="AU133" s="143" t="s">
        <v>110</v>
      </c>
      <c r="AY133" s="13" t="s">
        <v>111</v>
      </c>
      <c r="BE133" s="144">
        <f t="shared" si="4"/>
        <v>0</v>
      </c>
      <c r="BF133" s="144">
        <f t="shared" si="5"/>
        <v>0</v>
      </c>
      <c r="BG133" s="144">
        <f t="shared" si="6"/>
        <v>0</v>
      </c>
      <c r="BH133" s="144">
        <f t="shared" si="7"/>
        <v>0</v>
      </c>
      <c r="BI133" s="144">
        <f t="shared" si="8"/>
        <v>0</v>
      </c>
      <c r="BJ133" s="13" t="s">
        <v>110</v>
      </c>
      <c r="BK133" s="144">
        <f t="shared" si="9"/>
        <v>0</v>
      </c>
      <c r="BL133" s="13" t="s">
        <v>118</v>
      </c>
      <c r="BM133" s="143" t="s">
        <v>128</v>
      </c>
    </row>
    <row r="134" spans="2:65" s="1" customFormat="1" ht="33" customHeight="1" x14ac:dyDescent="0.2">
      <c r="B134" s="131"/>
      <c r="C134" s="145" t="s">
        <v>129</v>
      </c>
      <c r="D134" s="145" t="s">
        <v>120</v>
      </c>
      <c r="E134" s="146" t="s">
        <v>130</v>
      </c>
      <c r="F134" s="147" t="s">
        <v>131</v>
      </c>
      <c r="G134" s="148" t="s">
        <v>117</v>
      </c>
      <c r="H134" s="149">
        <v>5.25</v>
      </c>
      <c r="I134" s="150"/>
      <c r="J134" s="150">
        <f t="shared" si="0"/>
        <v>0</v>
      </c>
      <c r="K134" s="151"/>
      <c r="L134" s="152"/>
      <c r="M134" s="153" t="s">
        <v>1</v>
      </c>
      <c r="N134" s="154" t="s">
        <v>32</v>
      </c>
      <c r="O134" s="141">
        <v>0</v>
      </c>
      <c r="P134" s="141">
        <f t="shared" si="1"/>
        <v>0</v>
      </c>
      <c r="Q134" s="141">
        <v>2.4000000000000001E-4</v>
      </c>
      <c r="R134" s="141">
        <f t="shared" si="2"/>
        <v>1.2600000000000001E-3</v>
      </c>
      <c r="S134" s="141">
        <v>0</v>
      </c>
      <c r="T134" s="142">
        <f t="shared" si="3"/>
        <v>0</v>
      </c>
      <c r="AR134" s="143" t="s">
        <v>123</v>
      </c>
      <c r="AT134" s="143" t="s">
        <v>120</v>
      </c>
      <c r="AU134" s="143" t="s">
        <v>110</v>
      </c>
      <c r="AY134" s="13" t="s">
        <v>111</v>
      </c>
      <c r="BE134" s="144">
        <f t="shared" si="4"/>
        <v>0</v>
      </c>
      <c r="BF134" s="144">
        <f t="shared" si="5"/>
        <v>0</v>
      </c>
      <c r="BG134" s="144">
        <f t="shared" si="6"/>
        <v>0</v>
      </c>
      <c r="BH134" s="144">
        <f t="shared" si="7"/>
        <v>0</v>
      </c>
      <c r="BI134" s="144">
        <f t="shared" si="8"/>
        <v>0</v>
      </c>
      <c r="BJ134" s="13" t="s">
        <v>110</v>
      </c>
      <c r="BK134" s="144">
        <f t="shared" si="9"/>
        <v>0</v>
      </c>
      <c r="BL134" s="13" t="s">
        <v>118</v>
      </c>
      <c r="BM134" s="143" t="s">
        <v>132</v>
      </c>
    </row>
    <row r="135" spans="2:65" s="1" customFormat="1" ht="24.15" customHeight="1" x14ac:dyDescent="0.2">
      <c r="B135" s="131"/>
      <c r="C135" s="132" t="s">
        <v>133</v>
      </c>
      <c r="D135" s="132" t="s">
        <v>114</v>
      </c>
      <c r="E135" s="133" t="s">
        <v>134</v>
      </c>
      <c r="F135" s="134" t="s">
        <v>135</v>
      </c>
      <c r="G135" s="135" t="s">
        <v>117</v>
      </c>
      <c r="H135" s="136">
        <v>10</v>
      </c>
      <c r="I135" s="137"/>
      <c r="J135" s="137">
        <f t="shared" si="0"/>
        <v>0</v>
      </c>
      <c r="K135" s="138"/>
      <c r="L135" s="25"/>
      <c r="M135" s="139" t="s">
        <v>1</v>
      </c>
      <c r="N135" s="140" t="s">
        <v>32</v>
      </c>
      <c r="O135" s="141">
        <v>0.15703</v>
      </c>
      <c r="P135" s="141">
        <f t="shared" si="1"/>
        <v>1.5703</v>
      </c>
      <c r="Q135" s="141">
        <v>0</v>
      </c>
      <c r="R135" s="141">
        <f t="shared" si="2"/>
        <v>0</v>
      </c>
      <c r="S135" s="141">
        <v>0</v>
      </c>
      <c r="T135" s="142">
        <f t="shared" si="3"/>
        <v>0</v>
      </c>
      <c r="AR135" s="143" t="s">
        <v>118</v>
      </c>
      <c r="AT135" s="143" t="s">
        <v>114</v>
      </c>
      <c r="AU135" s="143" t="s">
        <v>110</v>
      </c>
      <c r="AY135" s="13" t="s">
        <v>111</v>
      </c>
      <c r="BE135" s="144">
        <f t="shared" si="4"/>
        <v>0</v>
      </c>
      <c r="BF135" s="144">
        <f t="shared" si="5"/>
        <v>0</v>
      </c>
      <c r="BG135" s="144">
        <f t="shared" si="6"/>
        <v>0</v>
      </c>
      <c r="BH135" s="144">
        <f t="shared" si="7"/>
        <v>0</v>
      </c>
      <c r="BI135" s="144">
        <f t="shared" si="8"/>
        <v>0</v>
      </c>
      <c r="BJ135" s="13" t="s">
        <v>110</v>
      </c>
      <c r="BK135" s="144">
        <f t="shared" si="9"/>
        <v>0</v>
      </c>
      <c r="BL135" s="13" t="s">
        <v>118</v>
      </c>
      <c r="BM135" s="143" t="s">
        <v>136</v>
      </c>
    </row>
    <row r="136" spans="2:65" s="1" customFormat="1" ht="33" customHeight="1" x14ac:dyDescent="0.2">
      <c r="B136" s="131"/>
      <c r="C136" s="145" t="s">
        <v>137</v>
      </c>
      <c r="D136" s="145" t="s">
        <v>120</v>
      </c>
      <c r="E136" s="146" t="s">
        <v>138</v>
      </c>
      <c r="F136" s="147" t="s">
        <v>139</v>
      </c>
      <c r="G136" s="148" t="s">
        <v>117</v>
      </c>
      <c r="H136" s="149">
        <v>10.5</v>
      </c>
      <c r="I136" s="150"/>
      <c r="J136" s="150">
        <f t="shared" si="0"/>
        <v>0</v>
      </c>
      <c r="K136" s="151"/>
      <c r="L136" s="152"/>
      <c r="M136" s="153" t="s">
        <v>1</v>
      </c>
      <c r="N136" s="154" t="s">
        <v>32</v>
      </c>
      <c r="O136" s="141">
        <v>0</v>
      </c>
      <c r="P136" s="141">
        <f t="shared" si="1"/>
        <v>0</v>
      </c>
      <c r="Q136" s="141">
        <v>2.7999999999999998E-4</v>
      </c>
      <c r="R136" s="141">
        <f t="shared" si="2"/>
        <v>2.9399999999999999E-3</v>
      </c>
      <c r="S136" s="141">
        <v>0</v>
      </c>
      <c r="T136" s="142">
        <f t="shared" si="3"/>
        <v>0</v>
      </c>
      <c r="AR136" s="143" t="s">
        <v>123</v>
      </c>
      <c r="AT136" s="143" t="s">
        <v>120</v>
      </c>
      <c r="AU136" s="143" t="s">
        <v>110</v>
      </c>
      <c r="AY136" s="13" t="s">
        <v>111</v>
      </c>
      <c r="BE136" s="144">
        <f t="shared" si="4"/>
        <v>0</v>
      </c>
      <c r="BF136" s="144">
        <f t="shared" si="5"/>
        <v>0</v>
      </c>
      <c r="BG136" s="144">
        <f t="shared" si="6"/>
        <v>0</v>
      </c>
      <c r="BH136" s="144">
        <f t="shared" si="7"/>
        <v>0</v>
      </c>
      <c r="BI136" s="144">
        <f t="shared" si="8"/>
        <v>0</v>
      </c>
      <c r="BJ136" s="13" t="s">
        <v>110</v>
      </c>
      <c r="BK136" s="144">
        <f t="shared" si="9"/>
        <v>0</v>
      </c>
      <c r="BL136" s="13" t="s">
        <v>118</v>
      </c>
      <c r="BM136" s="143" t="s">
        <v>140</v>
      </c>
    </row>
    <row r="137" spans="2:65" s="1" customFormat="1" ht="24.15" customHeight="1" x14ac:dyDescent="0.2">
      <c r="B137" s="131"/>
      <c r="C137" s="132" t="s">
        <v>141</v>
      </c>
      <c r="D137" s="132" t="s">
        <v>114</v>
      </c>
      <c r="E137" s="133" t="s">
        <v>142</v>
      </c>
      <c r="F137" s="134" t="s">
        <v>143</v>
      </c>
      <c r="G137" s="135" t="s">
        <v>117</v>
      </c>
      <c r="H137" s="136">
        <v>8</v>
      </c>
      <c r="I137" s="137"/>
      <c r="J137" s="137">
        <f t="shared" si="0"/>
        <v>0</v>
      </c>
      <c r="K137" s="138"/>
      <c r="L137" s="25"/>
      <c r="M137" s="139" t="s">
        <v>1</v>
      </c>
      <c r="N137" s="140" t="s">
        <v>32</v>
      </c>
      <c r="O137" s="141">
        <v>0.17404</v>
      </c>
      <c r="P137" s="141">
        <f t="shared" si="1"/>
        <v>1.39232</v>
      </c>
      <c r="Q137" s="141">
        <v>0</v>
      </c>
      <c r="R137" s="141">
        <f t="shared" si="2"/>
        <v>0</v>
      </c>
      <c r="S137" s="141">
        <v>0</v>
      </c>
      <c r="T137" s="142">
        <f t="shared" si="3"/>
        <v>0</v>
      </c>
      <c r="AR137" s="143" t="s">
        <v>118</v>
      </c>
      <c r="AT137" s="143" t="s">
        <v>114</v>
      </c>
      <c r="AU137" s="143" t="s">
        <v>110</v>
      </c>
      <c r="AY137" s="13" t="s">
        <v>111</v>
      </c>
      <c r="BE137" s="144">
        <f t="shared" si="4"/>
        <v>0</v>
      </c>
      <c r="BF137" s="144">
        <f t="shared" si="5"/>
        <v>0</v>
      </c>
      <c r="BG137" s="144">
        <f t="shared" si="6"/>
        <v>0</v>
      </c>
      <c r="BH137" s="144">
        <f t="shared" si="7"/>
        <v>0</v>
      </c>
      <c r="BI137" s="144">
        <f t="shared" si="8"/>
        <v>0</v>
      </c>
      <c r="BJ137" s="13" t="s">
        <v>110</v>
      </c>
      <c r="BK137" s="144">
        <f t="shared" si="9"/>
        <v>0</v>
      </c>
      <c r="BL137" s="13" t="s">
        <v>118</v>
      </c>
      <c r="BM137" s="143" t="s">
        <v>144</v>
      </c>
    </row>
    <row r="138" spans="2:65" s="1" customFormat="1" ht="33" customHeight="1" x14ac:dyDescent="0.2">
      <c r="B138" s="131"/>
      <c r="C138" s="145" t="s">
        <v>145</v>
      </c>
      <c r="D138" s="145" t="s">
        <v>120</v>
      </c>
      <c r="E138" s="146" t="s">
        <v>146</v>
      </c>
      <c r="F138" s="147" t="s">
        <v>147</v>
      </c>
      <c r="G138" s="148" t="s">
        <v>117</v>
      </c>
      <c r="H138" s="149">
        <v>8.4</v>
      </c>
      <c r="I138" s="150"/>
      <c r="J138" s="150">
        <f t="shared" si="0"/>
        <v>0</v>
      </c>
      <c r="K138" s="151"/>
      <c r="L138" s="152"/>
      <c r="M138" s="153" t="s">
        <v>1</v>
      </c>
      <c r="N138" s="154" t="s">
        <v>32</v>
      </c>
      <c r="O138" s="141">
        <v>0</v>
      </c>
      <c r="P138" s="141">
        <f t="shared" si="1"/>
        <v>0</v>
      </c>
      <c r="Q138" s="141">
        <v>1.15E-3</v>
      </c>
      <c r="R138" s="141">
        <f t="shared" si="2"/>
        <v>9.6600000000000002E-3</v>
      </c>
      <c r="S138" s="141">
        <v>0</v>
      </c>
      <c r="T138" s="142">
        <f t="shared" si="3"/>
        <v>0</v>
      </c>
      <c r="AR138" s="143" t="s">
        <v>123</v>
      </c>
      <c r="AT138" s="143" t="s">
        <v>120</v>
      </c>
      <c r="AU138" s="143" t="s">
        <v>110</v>
      </c>
      <c r="AY138" s="13" t="s">
        <v>111</v>
      </c>
      <c r="BE138" s="144">
        <f t="shared" si="4"/>
        <v>0</v>
      </c>
      <c r="BF138" s="144">
        <f t="shared" si="5"/>
        <v>0</v>
      </c>
      <c r="BG138" s="144">
        <f t="shared" si="6"/>
        <v>0</v>
      </c>
      <c r="BH138" s="144">
        <f t="shared" si="7"/>
        <v>0</v>
      </c>
      <c r="BI138" s="144">
        <f t="shared" si="8"/>
        <v>0</v>
      </c>
      <c r="BJ138" s="13" t="s">
        <v>110</v>
      </c>
      <c r="BK138" s="144">
        <f t="shared" si="9"/>
        <v>0</v>
      </c>
      <c r="BL138" s="13" t="s">
        <v>118</v>
      </c>
      <c r="BM138" s="143" t="s">
        <v>148</v>
      </c>
    </row>
    <row r="139" spans="2:65" s="1" customFormat="1" ht="24.15" customHeight="1" x14ac:dyDescent="0.2">
      <c r="B139" s="131"/>
      <c r="C139" s="132" t="s">
        <v>149</v>
      </c>
      <c r="D139" s="132" t="s">
        <v>114</v>
      </c>
      <c r="E139" s="133" t="s">
        <v>150</v>
      </c>
      <c r="F139" s="134" t="s">
        <v>151</v>
      </c>
      <c r="G139" s="135" t="s">
        <v>117</v>
      </c>
      <c r="H139" s="136">
        <v>2</v>
      </c>
      <c r="I139" s="137"/>
      <c r="J139" s="137">
        <f t="shared" si="0"/>
        <v>0</v>
      </c>
      <c r="K139" s="138"/>
      <c r="L139" s="25"/>
      <c r="M139" s="139" t="s">
        <v>1</v>
      </c>
      <c r="N139" s="140" t="s">
        <v>32</v>
      </c>
      <c r="O139" s="141">
        <v>0.19605</v>
      </c>
      <c r="P139" s="141">
        <f t="shared" si="1"/>
        <v>0.3921</v>
      </c>
      <c r="Q139" s="141">
        <v>0</v>
      </c>
      <c r="R139" s="141">
        <f t="shared" si="2"/>
        <v>0</v>
      </c>
      <c r="S139" s="141">
        <v>0</v>
      </c>
      <c r="T139" s="142">
        <f t="shared" si="3"/>
        <v>0</v>
      </c>
      <c r="AR139" s="143" t="s">
        <v>118</v>
      </c>
      <c r="AT139" s="143" t="s">
        <v>114</v>
      </c>
      <c r="AU139" s="143" t="s">
        <v>110</v>
      </c>
      <c r="AY139" s="13" t="s">
        <v>111</v>
      </c>
      <c r="BE139" s="144">
        <f t="shared" si="4"/>
        <v>0</v>
      </c>
      <c r="BF139" s="144">
        <f t="shared" si="5"/>
        <v>0</v>
      </c>
      <c r="BG139" s="144">
        <f t="shared" si="6"/>
        <v>0</v>
      </c>
      <c r="BH139" s="144">
        <f t="shared" si="7"/>
        <v>0</v>
      </c>
      <c r="BI139" s="144">
        <f t="shared" si="8"/>
        <v>0</v>
      </c>
      <c r="BJ139" s="13" t="s">
        <v>110</v>
      </c>
      <c r="BK139" s="144">
        <f t="shared" si="9"/>
        <v>0</v>
      </c>
      <c r="BL139" s="13" t="s">
        <v>118</v>
      </c>
      <c r="BM139" s="143" t="s">
        <v>152</v>
      </c>
    </row>
    <row r="140" spans="2:65" s="1" customFormat="1" ht="33" customHeight="1" x14ac:dyDescent="0.2">
      <c r="B140" s="131"/>
      <c r="C140" s="145" t="s">
        <v>153</v>
      </c>
      <c r="D140" s="145" t="s">
        <v>120</v>
      </c>
      <c r="E140" s="146" t="s">
        <v>154</v>
      </c>
      <c r="F140" s="147" t="s">
        <v>155</v>
      </c>
      <c r="G140" s="148" t="s">
        <v>117</v>
      </c>
      <c r="H140" s="149">
        <v>2.1</v>
      </c>
      <c r="I140" s="150"/>
      <c r="J140" s="150">
        <f t="shared" si="0"/>
        <v>0</v>
      </c>
      <c r="K140" s="151"/>
      <c r="L140" s="152"/>
      <c r="M140" s="153" t="s">
        <v>1</v>
      </c>
      <c r="N140" s="154" t="s">
        <v>32</v>
      </c>
      <c r="O140" s="141">
        <v>0</v>
      </c>
      <c r="P140" s="141">
        <f t="shared" si="1"/>
        <v>0</v>
      </c>
      <c r="Q140" s="141">
        <v>1.2199999999999999E-3</v>
      </c>
      <c r="R140" s="141">
        <f t="shared" si="2"/>
        <v>2.562E-3</v>
      </c>
      <c r="S140" s="141">
        <v>0</v>
      </c>
      <c r="T140" s="142">
        <f t="shared" si="3"/>
        <v>0</v>
      </c>
      <c r="AR140" s="143" t="s">
        <v>123</v>
      </c>
      <c r="AT140" s="143" t="s">
        <v>120</v>
      </c>
      <c r="AU140" s="143" t="s">
        <v>110</v>
      </c>
      <c r="AY140" s="13" t="s">
        <v>111</v>
      </c>
      <c r="BE140" s="144">
        <f t="shared" si="4"/>
        <v>0</v>
      </c>
      <c r="BF140" s="144">
        <f t="shared" si="5"/>
        <v>0</v>
      </c>
      <c r="BG140" s="144">
        <f t="shared" si="6"/>
        <v>0</v>
      </c>
      <c r="BH140" s="144">
        <f t="shared" si="7"/>
        <v>0</v>
      </c>
      <c r="BI140" s="144">
        <f t="shared" si="8"/>
        <v>0</v>
      </c>
      <c r="BJ140" s="13" t="s">
        <v>110</v>
      </c>
      <c r="BK140" s="144">
        <f t="shared" si="9"/>
        <v>0</v>
      </c>
      <c r="BL140" s="13" t="s">
        <v>118</v>
      </c>
      <c r="BM140" s="143" t="s">
        <v>156</v>
      </c>
    </row>
    <row r="141" spans="2:65" s="1" customFormat="1" ht="24.15" customHeight="1" x14ac:dyDescent="0.2">
      <c r="B141" s="131"/>
      <c r="C141" s="132" t="s">
        <v>157</v>
      </c>
      <c r="D141" s="132" t="s">
        <v>114</v>
      </c>
      <c r="E141" s="133" t="s">
        <v>158</v>
      </c>
      <c r="F141" s="134" t="s">
        <v>159</v>
      </c>
      <c r="G141" s="135" t="s">
        <v>117</v>
      </c>
      <c r="H141" s="136">
        <v>3</v>
      </c>
      <c r="I141" s="137"/>
      <c r="J141" s="137">
        <f t="shared" si="0"/>
        <v>0</v>
      </c>
      <c r="K141" s="138"/>
      <c r="L141" s="25"/>
      <c r="M141" s="139" t="s">
        <v>1</v>
      </c>
      <c r="N141" s="140" t="s">
        <v>32</v>
      </c>
      <c r="O141" s="141">
        <v>0.20305999999999999</v>
      </c>
      <c r="P141" s="141">
        <f t="shared" si="1"/>
        <v>0.60917999999999994</v>
      </c>
      <c r="Q141" s="141">
        <v>0</v>
      </c>
      <c r="R141" s="141">
        <f t="shared" si="2"/>
        <v>0</v>
      </c>
      <c r="S141" s="141">
        <v>0</v>
      </c>
      <c r="T141" s="142">
        <f t="shared" si="3"/>
        <v>0</v>
      </c>
      <c r="AR141" s="143" t="s">
        <v>118</v>
      </c>
      <c r="AT141" s="143" t="s">
        <v>114</v>
      </c>
      <c r="AU141" s="143" t="s">
        <v>110</v>
      </c>
      <c r="AY141" s="13" t="s">
        <v>111</v>
      </c>
      <c r="BE141" s="144">
        <f t="shared" si="4"/>
        <v>0</v>
      </c>
      <c r="BF141" s="144">
        <f t="shared" si="5"/>
        <v>0</v>
      </c>
      <c r="BG141" s="144">
        <f t="shared" si="6"/>
        <v>0</v>
      </c>
      <c r="BH141" s="144">
        <f t="shared" si="7"/>
        <v>0</v>
      </c>
      <c r="BI141" s="144">
        <f t="shared" si="8"/>
        <v>0</v>
      </c>
      <c r="BJ141" s="13" t="s">
        <v>110</v>
      </c>
      <c r="BK141" s="144">
        <f t="shared" si="9"/>
        <v>0</v>
      </c>
      <c r="BL141" s="13" t="s">
        <v>118</v>
      </c>
      <c r="BM141" s="143" t="s">
        <v>160</v>
      </c>
    </row>
    <row r="142" spans="2:65" s="1" customFormat="1" ht="33" customHeight="1" x14ac:dyDescent="0.2">
      <c r="B142" s="131"/>
      <c r="C142" s="145" t="s">
        <v>161</v>
      </c>
      <c r="D142" s="145" t="s">
        <v>120</v>
      </c>
      <c r="E142" s="146" t="s">
        <v>162</v>
      </c>
      <c r="F142" s="147" t="s">
        <v>163</v>
      </c>
      <c r="G142" s="148" t="s">
        <v>117</v>
      </c>
      <c r="H142" s="149">
        <v>3.15</v>
      </c>
      <c r="I142" s="150"/>
      <c r="J142" s="150">
        <f t="shared" si="0"/>
        <v>0</v>
      </c>
      <c r="K142" s="151"/>
      <c r="L142" s="152"/>
      <c r="M142" s="153" t="s">
        <v>1</v>
      </c>
      <c r="N142" s="154" t="s">
        <v>32</v>
      </c>
      <c r="O142" s="141">
        <v>0</v>
      </c>
      <c r="P142" s="141">
        <f t="shared" si="1"/>
        <v>0</v>
      </c>
      <c r="Q142" s="141">
        <v>1.8600000000000001E-3</v>
      </c>
      <c r="R142" s="141">
        <f t="shared" si="2"/>
        <v>5.8590000000000005E-3</v>
      </c>
      <c r="S142" s="141">
        <v>0</v>
      </c>
      <c r="T142" s="142">
        <f t="shared" si="3"/>
        <v>0</v>
      </c>
      <c r="AR142" s="143" t="s">
        <v>123</v>
      </c>
      <c r="AT142" s="143" t="s">
        <v>120</v>
      </c>
      <c r="AU142" s="143" t="s">
        <v>110</v>
      </c>
      <c r="AY142" s="13" t="s">
        <v>111</v>
      </c>
      <c r="BE142" s="144">
        <f t="shared" si="4"/>
        <v>0</v>
      </c>
      <c r="BF142" s="144">
        <f t="shared" si="5"/>
        <v>0</v>
      </c>
      <c r="BG142" s="144">
        <f t="shared" si="6"/>
        <v>0</v>
      </c>
      <c r="BH142" s="144">
        <f t="shared" si="7"/>
        <v>0</v>
      </c>
      <c r="BI142" s="144">
        <f t="shared" si="8"/>
        <v>0</v>
      </c>
      <c r="BJ142" s="13" t="s">
        <v>110</v>
      </c>
      <c r="BK142" s="144">
        <f t="shared" si="9"/>
        <v>0</v>
      </c>
      <c r="BL142" s="13" t="s">
        <v>118</v>
      </c>
      <c r="BM142" s="143" t="s">
        <v>164</v>
      </c>
    </row>
    <row r="143" spans="2:65" s="1" customFormat="1" ht="24.15" customHeight="1" x14ac:dyDescent="0.2">
      <c r="B143" s="131"/>
      <c r="C143" s="132" t="s">
        <v>165</v>
      </c>
      <c r="D143" s="132" t="s">
        <v>114</v>
      </c>
      <c r="E143" s="133" t="s">
        <v>166</v>
      </c>
      <c r="F143" s="134" t="s">
        <v>167</v>
      </c>
      <c r="G143" s="135" t="s">
        <v>117</v>
      </c>
      <c r="H143" s="136">
        <v>17</v>
      </c>
      <c r="I143" s="137"/>
      <c r="J143" s="137">
        <f t="shared" si="0"/>
        <v>0</v>
      </c>
      <c r="K143" s="138"/>
      <c r="L143" s="25"/>
      <c r="M143" s="139" t="s">
        <v>1</v>
      </c>
      <c r="N143" s="140" t="s">
        <v>32</v>
      </c>
      <c r="O143" s="141">
        <v>0.23508999999999999</v>
      </c>
      <c r="P143" s="141">
        <f t="shared" si="1"/>
        <v>3.9965299999999999</v>
      </c>
      <c r="Q143" s="141">
        <v>0</v>
      </c>
      <c r="R143" s="141">
        <f t="shared" si="2"/>
        <v>0</v>
      </c>
      <c r="S143" s="141">
        <v>0</v>
      </c>
      <c r="T143" s="142">
        <f t="shared" si="3"/>
        <v>0</v>
      </c>
      <c r="AR143" s="143" t="s">
        <v>118</v>
      </c>
      <c r="AT143" s="143" t="s">
        <v>114</v>
      </c>
      <c r="AU143" s="143" t="s">
        <v>110</v>
      </c>
      <c r="AY143" s="13" t="s">
        <v>111</v>
      </c>
      <c r="BE143" s="144">
        <f t="shared" si="4"/>
        <v>0</v>
      </c>
      <c r="BF143" s="144">
        <f t="shared" si="5"/>
        <v>0</v>
      </c>
      <c r="BG143" s="144">
        <f t="shared" si="6"/>
        <v>0</v>
      </c>
      <c r="BH143" s="144">
        <f t="shared" si="7"/>
        <v>0</v>
      </c>
      <c r="BI143" s="144">
        <f t="shared" si="8"/>
        <v>0</v>
      </c>
      <c r="BJ143" s="13" t="s">
        <v>110</v>
      </c>
      <c r="BK143" s="144">
        <f t="shared" si="9"/>
        <v>0</v>
      </c>
      <c r="BL143" s="13" t="s">
        <v>118</v>
      </c>
      <c r="BM143" s="143" t="s">
        <v>168</v>
      </c>
    </row>
    <row r="144" spans="2:65" s="1" customFormat="1" ht="33" customHeight="1" x14ac:dyDescent="0.2">
      <c r="B144" s="131"/>
      <c r="C144" s="145" t="s">
        <v>169</v>
      </c>
      <c r="D144" s="145" t="s">
        <v>120</v>
      </c>
      <c r="E144" s="146" t="s">
        <v>170</v>
      </c>
      <c r="F144" s="147" t="s">
        <v>171</v>
      </c>
      <c r="G144" s="148" t="s">
        <v>117</v>
      </c>
      <c r="H144" s="149">
        <v>17.850000000000001</v>
      </c>
      <c r="I144" s="150"/>
      <c r="J144" s="150">
        <f t="shared" si="0"/>
        <v>0</v>
      </c>
      <c r="K144" s="151"/>
      <c r="L144" s="152"/>
      <c r="M144" s="153" t="s">
        <v>1</v>
      </c>
      <c r="N144" s="154" t="s">
        <v>32</v>
      </c>
      <c r="O144" s="141">
        <v>0</v>
      </c>
      <c r="P144" s="141">
        <f t="shared" si="1"/>
        <v>0</v>
      </c>
      <c r="Q144" s="141">
        <v>3.1900000000000001E-3</v>
      </c>
      <c r="R144" s="141">
        <f t="shared" si="2"/>
        <v>5.6941500000000006E-2</v>
      </c>
      <c r="S144" s="141">
        <v>0</v>
      </c>
      <c r="T144" s="142">
        <f t="shared" si="3"/>
        <v>0</v>
      </c>
      <c r="AR144" s="143" t="s">
        <v>123</v>
      </c>
      <c r="AT144" s="143" t="s">
        <v>120</v>
      </c>
      <c r="AU144" s="143" t="s">
        <v>110</v>
      </c>
      <c r="AY144" s="13" t="s">
        <v>111</v>
      </c>
      <c r="BE144" s="144">
        <f t="shared" si="4"/>
        <v>0</v>
      </c>
      <c r="BF144" s="144">
        <f t="shared" si="5"/>
        <v>0</v>
      </c>
      <c r="BG144" s="144">
        <f t="shared" si="6"/>
        <v>0</v>
      </c>
      <c r="BH144" s="144">
        <f t="shared" si="7"/>
        <v>0</v>
      </c>
      <c r="BI144" s="144">
        <f t="shared" si="8"/>
        <v>0</v>
      </c>
      <c r="BJ144" s="13" t="s">
        <v>110</v>
      </c>
      <c r="BK144" s="144">
        <f t="shared" si="9"/>
        <v>0</v>
      </c>
      <c r="BL144" s="13" t="s">
        <v>118</v>
      </c>
      <c r="BM144" s="143" t="s">
        <v>172</v>
      </c>
    </row>
    <row r="145" spans="2:65" s="1" customFormat="1" ht="24.15" customHeight="1" x14ac:dyDescent="0.2">
      <c r="B145" s="131"/>
      <c r="C145" s="132" t="s">
        <v>173</v>
      </c>
      <c r="D145" s="132" t="s">
        <v>114</v>
      </c>
      <c r="E145" s="133" t="s">
        <v>174</v>
      </c>
      <c r="F145" s="134" t="s">
        <v>175</v>
      </c>
      <c r="G145" s="135" t="s">
        <v>117</v>
      </c>
      <c r="H145" s="136">
        <v>10</v>
      </c>
      <c r="I145" s="137"/>
      <c r="J145" s="137">
        <f t="shared" si="0"/>
        <v>0</v>
      </c>
      <c r="K145" s="138"/>
      <c r="L145" s="25"/>
      <c r="M145" s="139" t="s">
        <v>1</v>
      </c>
      <c r="N145" s="140" t="s">
        <v>32</v>
      </c>
      <c r="O145" s="141">
        <v>0.29413</v>
      </c>
      <c r="P145" s="141">
        <f t="shared" si="1"/>
        <v>2.9413</v>
      </c>
      <c r="Q145" s="141">
        <v>0</v>
      </c>
      <c r="R145" s="141">
        <f t="shared" si="2"/>
        <v>0</v>
      </c>
      <c r="S145" s="141">
        <v>0</v>
      </c>
      <c r="T145" s="142">
        <f t="shared" si="3"/>
        <v>0</v>
      </c>
      <c r="AR145" s="143" t="s">
        <v>118</v>
      </c>
      <c r="AT145" s="143" t="s">
        <v>114</v>
      </c>
      <c r="AU145" s="143" t="s">
        <v>110</v>
      </c>
      <c r="AY145" s="13" t="s">
        <v>111</v>
      </c>
      <c r="BE145" s="144">
        <f t="shared" si="4"/>
        <v>0</v>
      </c>
      <c r="BF145" s="144">
        <f t="shared" si="5"/>
        <v>0</v>
      </c>
      <c r="BG145" s="144">
        <f t="shared" si="6"/>
        <v>0</v>
      </c>
      <c r="BH145" s="144">
        <f t="shared" si="7"/>
        <v>0</v>
      </c>
      <c r="BI145" s="144">
        <f t="shared" si="8"/>
        <v>0</v>
      </c>
      <c r="BJ145" s="13" t="s">
        <v>110</v>
      </c>
      <c r="BK145" s="144">
        <f t="shared" si="9"/>
        <v>0</v>
      </c>
      <c r="BL145" s="13" t="s">
        <v>118</v>
      </c>
      <c r="BM145" s="143" t="s">
        <v>176</v>
      </c>
    </row>
    <row r="146" spans="2:65" s="1" customFormat="1" ht="33" customHeight="1" x14ac:dyDescent="0.2">
      <c r="B146" s="131"/>
      <c r="C146" s="145" t="s">
        <v>118</v>
      </c>
      <c r="D146" s="145" t="s">
        <v>120</v>
      </c>
      <c r="E146" s="146" t="s">
        <v>177</v>
      </c>
      <c r="F146" s="147" t="s">
        <v>178</v>
      </c>
      <c r="G146" s="148" t="s">
        <v>117</v>
      </c>
      <c r="H146" s="149">
        <v>10.5</v>
      </c>
      <c r="I146" s="150"/>
      <c r="J146" s="150">
        <f t="shared" si="0"/>
        <v>0</v>
      </c>
      <c r="K146" s="151"/>
      <c r="L146" s="152"/>
      <c r="M146" s="153" t="s">
        <v>1</v>
      </c>
      <c r="N146" s="154" t="s">
        <v>32</v>
      </c>
      <c r="O146" s="141">
        <v>0</v>
      </c>
      <c r="P146" s="141">
        <f t="shared" si="1"/>
        <v>0</v>
      </c>
      <c r="Q146" s="141">
        <v>4.8799999999999998E-3</v>
      </c>
      <c r="R146" s="141">
        <f t="shared" si="2"/>
        <v>5.1240000000000001E-2</v>
      </c>
      <c r="S146" s="141">
        <v>0</v>
      </c>
      <c r="T146" s="142">
        <f t="shared" si="3"/>
        <v>0</v>
      </c>
      <c r="AR146" s="143" t="s">
        <v>123</v>
      </c>
      <c r="AT146" s="143" t="s">
        <v>120</v>
      </c>
      <c r="AU146" s="143" t="s">
        <v>110</v>
      </c>
      <c r="AY146" s="13" t="s">
        <v>111</v>
      </c>
      <c r="BE146" s="144">
        <f t="shared" si="4"/>
        <v>0</v>
      </c>
      <c r="BF146" s="144">
        <f t="shared" si="5"/>
        <v>0</v>
      </c>
      <c r="BG146" s="144">
        <f t="shared" si="6"/>
        <v>0</v>
      </c>
      <c r="BH146" s="144">
        <f t="shared" si="7"/>
        <v>0</v>
      </c>
      <c r="BI146" s="144">
        <f t="shared" si="8"/>
        <v>0</v>
      </c>
      <c r="BJ146" s="13" t="s">
        <v>110</v>
      </c>
      <c r="BK146" s="144">
        <f t="shared" si="9"/>
        <v>0</v>
      </c>
      <c r="BL146" s="13" t="s">
        <v>118</v>
      </c>
      <c r="BM146" s="143" t="s">
        <v>179</v>
      </c>
    </row>
    <row r="147" spans="2:65" s="1" customFormat="1" ht="24.15" customHeight="1" x14ac:dyDescent="0.2">
      <c r="B147" s="131"/>
      <c r="C147" s="132" t="s">
        <v>180</v>
      </c>
      <c r="D147" s="132" t="s">
        <v>114</v>
      </c>
      <c r="E147" s="133" t="s">
        <v>181</v>
      </c>
      <c r="F147" s="134" t="s">
        <v>182</v>
      </c>
      <c r="G147" s="135" t="s">
        <v>117</v>
      </c>
      <c r="H147" s="136">
        <v>51</v>
      </c>
      <c r="I147" s="137"/>
      <c r="J147" s="137">
        <f t="shared" si="0"/>
        <v>0</v>
      </c>
      <c r="K147" s="138"/>
      <c r="L147" s="25"/>
      <c r="M147" s="139" t="s">
        <v>1</v>
      </c>
      <c r="N147" s="140" t="s">
        <v>32</v>
      </c>
      <c r="O147" s="141">
        <v>0.30617</v>
      </c>
      <c r="P147" s="141">
        <f t="shared" si="1"/>
        <v>15.61467</v>
      </c>
      <c r="Q147" s="141">
        <v>0</v>
      </c>
      <c r="R147" s="141">
        <f t="shared" si="2"/>
        <v>0</v>
      </c>
      <c r="S147" s="141">
        <v>0</v>
      </c>
      <c r="T147" s="142">
        <f t="shared" si="3"/>
        <v>0</v>
      </c>
      <c r="AR147" s="143" t="s">
        <v>118</v>
      </c>
      <c r="AT147" s="143" t="s">
        <v>114</v>
      </c>
      <c r="AU147" s="143" t="s">
        <v>110</v>
      </c>
      <c r="AY147" s="13" t="s">
        <v>111</v>
      </c>
      <c r="BE147" s="144">
        <f t="shared" si="4"/>
        <v>0</v>
      </c>
      <c r="BF147" s="144">
        <f t="shared" si="5"/>
        <v>0</v>
      </c>
      <c r="BG147" s="144">
        <f t="shared" si="6"/>
        <v>0</v>
      </c>
      <c r="BH147" s="144">
        <f t="shared" si="7"/>
        <v>0</v>
      </c>
      <c r="BI147" s="144">
        <f t="shared" si="8"/>
        <v>0</v>
      </c>
      <c r="BJ147" s="13" t="s">
        <v>110</v>
      </c>
      <c r="BK147" s="144">
        <f t="shared" si="9"/>
        <v>0</v>
      </c>
      <c r="BL147" s="13" t="s">
        <v>118</v>
      </c>
      <c r="BM147" s="143" t="s">
        <v>183</v>
      </c>
    </row>
    <row r="148" spans="2:65" s="1" customFormat="1" ht="33" customHeight="1" x14ac:dyDescent="0.2">
      <c r="B148" s="131"/>
      <c r="C148" s="145" t="s">
        <v>184</v>
      </c>
      <c r="D148" s="145" t="s">
        <v>120</v>
      </c>
      <c r="E148" s="146" t="s">
        <v>185</v>
      </c>
      <c r="F148" s="147" t="s">
        <v>186</v>
      </c>
      <c r="G148" s="148" t="s">
        <v>117</v>
      </c>
      <c r="H148" s="149">
        <v>53.55</v>
      </c>
      <c r="I148" s="150"/>
      <c r="J148" s="150">
        <f t="shared" si="0"/>
        <v>0</v>
      </c>
      <c r="K148" s="151"/>
      <c r="L148" s="152"/>
      <c r="M148" s="153" t="s">
        <v>1</v>
      </c>
      <c r="N148" s="154" t="s">
        <v>32</v>
      </c>
      <c r="O148" s="141">
        <v>0</v>
      </c>
      <c r="P148" s="141">
        <f t="shared" si="1"/>
        <v>0</v>
      </c>
      <c r="Q148" s="141">
        <v>5.6899999999999997E-3</v>
      </c>
      <c r="R148" s="141">
        <f t="shared" si="2"/>
        <v>0.30469949999999996</v>
      </c>
      <c r="S148" s="141">
        <v>0</v>
      </c>
      <c r="T148" s="142">
        <f t="shared" si="3"/>
        <v>0</v>
      </c>
      <c r="AR148" s="143" t="s">
        <v>123</v>
      </c>
      <c r="AT148" s="143" t="s">
        <v>120</v>
      </c>
      <c r="AU148" s="143" t="s">
        <v>110</v>
      </c>
      <c r="AY148" s="13" t="s">
        <v>111</v>
      </c>
      <c r="BE148" s="144">
        <f t="shared" si="4"/>
        <v>0</v>
      </c>
      <c r="BF148" s="144">
        <f t="shared" si="5"/>
        <v>0</v>
      </c>
      <c r="BG148" s="144">
        <f t="shared" si="6"/>
        <v>0</v>
      </c>
      <c r="BH148" s="144">
        <f t="shared" si="7"/>
        <v>0</v>
      </c>
      <c r="BI148" s="144">
        <f t="shared" si="8"/>
        <v>0</v>
      </c>
      <c r="BJ148" s="13" t="s">
        <v>110</v>
      </c>
      <c r="BK148" s="144">
        <f t="shared" si="9"/>
        <v>0</v>
      </c>
      <c r="BL148" s="13" t="s">
        <v>118</v>
      </c>
      <c r="BM148" s="143" t="s">
        <v>187</v>
      </c>
    </row>
    <row r="149" spans="2:65" s="1" customFormat="1" ht="24.15" customHeight="1" x14ac:dyDescent="0.2">
      <c r="B149" s="131"/>
      <c r="C149" s="132" t="s">
        <v>188</v>
      </c>
      <c r="D149" s="132" t="s">
        <v>114</v>
      </c>
      <c r="E149" s="133" t="s">
        <v>189</v>
      </c>
      <c r="F149" s="134" t="s">
        <v>190</v>
      </c>
      <c r="G149" s="135" t="s">
        <v>117</v>
      </c>
      <c r="H149" s="136">
        <v>28</v>
      </c>
      <c r="I149" s="137"/>
      <c r="J149" s="137">
        <f t="shared" si="0"/>
        <v>0</v>
      </c>
      <c r="K149" s="138"/>
      <c r="L149" s="25"/>
      <c r="M149" s="139" t="s">
        <v>1</v>
      </c>
      <c r="N149" s="140" t="s">
        <v>32</v>
      </c>
      <c r="O149" s="141">
        <v>0.13402</v>
      </c>
      <c r="P149" s="141">
        <f t="shared" si="1"/>
        <v>3.7525599999999999</v>
      </c>
      <c r="Q149" s="141">
        <v>2.0000000000000002E-5</v>
      </c>
      <c r="R149" s="141">
        <f t="shared" si="2"/>
        <v>5.6000000000000006E-4</v>
      </c>
      <c r="S149" s="141">
        <v>0</v>
      </c>
      <c r="T149" s="142">
        <f t="shared" si="3"/>
        <v>0</v>
      </c>
      <c r="AR149" s="143" t="s">
        <v>118</v>
      </c>
      <c r="AT149" s="143" t="s">
        <v>114</v>
      </c>
      <c r="AU149" s="143" t="s">
        <v>110</v>
      </c>
      <c r="AY149" s="13" t="s">
        <v>111</v>
      </c>
      <c r="BE149" s="144">
        <f t="shared" si="4"/>
        <v>0</v>
      </c>
      <c r="BF149" s="144">
        <f t="shared" si="5"/>
        <v>0</v>
      </c>
      <c r="BG149" s="144">
        <f t="shared" si="6"/>
        <v>0</v>
      </c>
      <c r="BH149" s="144">
        <f t="shared" si="7"/>
        <v>0</v>
      </c>
      <c r="BI149" s="144">
        <f t="shared" si="8"/>
        <v>0</v>
      </c>
      <c r="BJ149" s="13" t="s">
        <v>110</v>
      </c>
      <c r="BK149" s="144">
        <f t="shared" si="9"/>
        <v>0</v>
      </c>
      <c r="BL149" s="13" t="s">
        <v>118</v>
      </c>
      <c r="BM149" s="143" t="s">
        <v>191</v>
      </c>
    </row>
    <row r="150" spans="2:65" s="1" customFormat="1" ht="33" customHeight="1" x14ac:dyDescent="0.2">
      <c r="B150" s="131"/>
      <c r="C150" s="145" t="s">
        <v>7</v>
      </c>
      <c r="D150" s="145" t="s">
        <v>120</v>
      </c>
      <c r="E150" s="146" t="s">
        <v>192</v>
      </c>
      <c r="F150" s="147" t="s">
        <v>193</v>
      </c>
      <c r="G150" s="148" t="s">
        <v>117</v>
      </c>
      <c r="H150" s="149">
        <v>12.24</v>
      </c>
      <c r="I150" s="150"/>
      <c r="J150" s="150">
        <f t="shared" si="0"/>
        <v>0</v>
      </c>
      <c r="K150" s="151"/>
      <c r="L150" s="152"/>
      <c r="M150" s="153" t="s">
        <v>1</v>
      </c>
      <c r="N150" s="154" t="s">
        <v>32</v>
      </c>
      <c r="O150" s="141">
        <v>0</v>
      </c>
      <c r="P150" s="141">
        <f t="shared" si="1"/>
        <v>0</v>
      </c>
      <c r="Q150" s="141">
        <v>1.0000000000000001E-5</v>
      </c>
      <c r="R150" s="141">
        <f t="shared" si="2"/>
        <v>1.2240000000000002E-4</v>
      </c>
      <c r="S150" s="141">
        <v>0</v>
      </c>
      <c r="T150" s="142">
        <f t="shared" si="3"/>
        <v>0</v>
      </c>
      <c r="AR150" s="143" t="s">
        <v>123</v>
      </c>
      <c r="AT150" s="143" t="s">
        <v>120</v>
      </c>
      <c r="AU150" s="143" t="s">
        <v>110</v>
      </c>
      <c r="AY150" s="13" t="s">
        <v>111</v>
      </c>
      <c r="BE150" s="144">
        <f t="shared" si="4"/>
        <v>0</v>
      </c>
      <c r="BF150" s="144">
        <f t="shared" si="5"/>
        <v>0</v>
      </c>
      <c r="BG150" s="144">
        <f t="shared" si="6"/>
        <v>0</v>
      </c>
      <c r="BH150" s="144">
        <f t="shared" si="7"/>
        <v>0</v>
      </c>
      <c r="BI150" s="144">
        <f t="shared" si="8"/>
        <v>0</v>
      </c>
      <c r="BJ150" s="13" t="s">
        <v>110</v>
      </c>
      <c r="BK150" s="144">
        <f t="shared" si="9"/>
        <v>0</v>
      </c>
      <c r="BL150" s="13" t="s">
        <v>118</v>
      </c>
      <c r="BM150" s="143" t="s">
        <v>194</v>
      </c>
    </row>
    <row r="151" spans="2:65" s="1" customFormat="1" ht="33" customHeight="1" x14ac:dyDescent="0.2">
      <c r="B151" s="131"/>
      <c r="C151" s="145" t="s">
        <v>195</v>
      </c>
      <c r="D151" s="145" t="s">
        <v>120</v>
      </c>
      <c r="E151" s="146" t="s">
        <v>196</v>
      </c>
      <c r="F151" s="147" t="s">
        <v>197</v>
      </c>
      <c r="G151" s="148" t="s">
        <v>117</v>
      </c>
      <c r="H151" s="149">
        <v>16</v>
      </c>
      <c r="I151" s="150"/>
      <c r="J151" s="150">
        <f t="shared" si="0"/>
        <v>0</v>
      </c>
      <c r="K151" s="151"/>
      <c r="L151" s="152"/>
      <c r="M151" s="153" t="s">
        <v>1</v>
      </c>
      <c r="N151" s="154" t="s">
        <v>32</v>
      </c>
      <c r="O151" s="141">
        <v>0</v>
      </c>
      <c r="P151" s="141">
        <f t="shared" si="1"/>
        <v>0</v>
      </c>
      <c r="Q151" s="141">
        <v>2.0000000000000002E-5</v>
      </c>
      <c r="R151" s="141">
        <f t="shared" si="2"/>
        <v>3.2000000000000003E-4</v>
      </c>
      <c r="S151" s="141">
        <v>0</v>
      </c>
      <c r="T151" s="142">
        <f t="shared" si="3"/>
        <v>0</v>
      </c>
      <c r="AR151" s="143" t="s">
        <v>123</v>
      </c>
      <c r="AT151" s="143" t="s">
        <v>120</v>
      </c>
      <c r="AU151" s="143" t="s">
        <v>110</v>
      </c>
      <c r="AY151" s="13" t="s">
        <v>111</v>
      </c>
      <c r="BE151" s="144">
        <f t="shared" si="4"/>
        <v>0</v>
      </c>
      <c r="BF151" s="144">
        <f t="shared" si="5"/>
        <v>0</v>
      </c>
      <c r="BG151" s="144">
        <f t="shared" si="6"/>
        <v>0</v>
      </c>
      <c r="BH151" s="144">
        <f t="shared" si="7"/>
        <v>0</v>
      </c>
      <c r="BI151" s="144">
        <f t="shared" si="8"/>
        <v>0</v>
      </c>
      <c r="BJ151" s="13" t="s">
        <v>110</v>
      </c>
      <c r="BK151" s="144">
        <f t="shared" si="9"/>
        <v>0</v>
      </c>
      <c r="BL151" s="13" t="s">
        <v>118</v>
      </c>
      <c r="BM151" s="143" t="s">
        <v>198</v>
      </c>
    </row>
    <row r="152" spans="2:65" s="1" customFormat="1" ht="24.15" customHeight="1" x14ac:dyDescent="0.2">
      <c r="B152" s="131"/>
      <c r="C152" s="132" t="s">
        <v>199</v>
      </c>
      <c r="D152" s="132" t="s">
        <v>114</v>
      </c>
      <c r="E152" s="133" t="s">
        <v>200</v>
      </c>
      <c r="F152" s="134" t="s">
        <v>201</v>
      </c>
      <c r="G152" s="135" t="s">
        <v>117</v>
      </c>
      <c r="H152" s="136">
        <v>41</v>
      </c>
      <c r="I152" s="137"/>
      <c r="J152" s="137">
        <f t="shared" si="0"/>
        <v>0</v>
      </c>
      <c r="K152" s="138"/>
      <c r="L152" s="25"/>
      <c r="M152" s="139" t="s">
        <v>1</v>
      </c>
      <c r="N152" s="140" t="s">
        <v>32</v>
      </c>
      <c r="O152" s="141">
        <v>0.15101999999999999</v>
      </c>
      <c r="P152" s="141">
        <f t="shared" si="1"/>
        <v>6.1918199999999999</v>
      </c>
      <c r="Q152" s="141">
        <v>2.0000000000000002E-5</v>
      </c>
      <c r="R152" s="141">
        <f t="shared" si="2"/>
        <v>8.2000000000000009E-4</v>
      </c>
      <c r="S152" s="141">
        <v>0</v>
      </c>
      <c r="T152" s="142">
        <f t="shared" si="3"/>
        <v>0</v>
      </c>
      <c r="AR152" s="143" t="s">
        <v>118</v>
      </c>
      <c r="AT152" s="143" t="s">
        <v>114</v>
      </c>
      <c r="AU152" s="143" t="s">
        <v>110</v>
      </c>
      <c r="AY152" s="13" t="s">
        <v>111</v>
      </c>
      <c r="BE152" s="144">
        <f t="shared" si="4"/>
        <v>0</v>
      </c>
      <c r="BF152" s="144">
        <f t="shared" si="5"/>
        <v>0</v>
      </c>
      <c r="BG152" s="144">
        <f t="shared" si="6"/>
        <v>0</v>
      </c>
      <c r="BH152" s="144">
        <f t="shared" si="7"/>
        <v>0</v>
      </c>
      <c r="BI152" s="144">
        <f t="shared" si="8"/>
        <v>0</v>
      </c>
      <c r="BJ152" s="13" t="s">
        <v>110</v>
      </c>
      <c r="BK152" s="144">
        <f t="shared" si="9"/>
        <v>0</v>
      </c>
      <c r="BL152" s="13" t="s">
        <v>118</v>
      </c>
      <c r="BM152" s="143" t="s">
        <v>202</v>
      </c>
    </row>
    <row r="153" spans="2:65" s="1" customFormat="1" ht="33" customHeight="1" x14ac:dyDescent="0.2">
      <c r="B153" s="131"/>
      <c r="C153" s="145" t="s">
        <v>203</v>
      </c>
      <c r="D153" s="145" t="s">
        <v>120</v>
      </c>
      <c r="E153" s="146" t="s">
        <v>204</v>
      </c>
      <c r="F153" s="147" t="s">
        <v>205</v>
      </c>
      <c r="G153" s="148" t="s">
        <v>117</v>
      </c>
      <c r="H153" s="149">
        <v>24</v>
      </c>
      <c r="I153" s="150"/>
      <c r="J153" s="150">
        <f t="shared" si="0"/>
        <v>0</v>
      </c>
      <c r="K153" s="151"/>
      <c r="L153" s="152"/>
      <c r="M153" s="153" t="s">
        <v>1</v>
      </c>
      <c r="N153" s="154" t="s">
        <v>32</v>
      </c>
      <c r="O153" s="141">
        <v>0</v>
      </c>
      <c r="P153" s="141">
        <f t="shared" si="1"/>
        <v>0</v>
      </c>
      <c r="Q153" s="141">
        <v>9.0000000000000006E-5</v>
      </c>
      <c r="R153" s="141">
        <f t="shared" si="2"/>
        <v>2.16E-3</v>
      </c>
      <c r="S153" s="141">
        <v>0</v>
      </c>
      <c r="T153" s="142">
        <f t="shared" si="3"/>
        <v>0</v>
      </c>
      <c r="AR153" s="143" t="s">
        <v>123</v>
      </c>
      <c r="AT153" s="143" t="s">
        <v>120</v>
      </c>
      <c r="AU153" s="143" t="s">
        <v>110</v>
      </c>
      <c r="AY153" s="13" t="s">
        <v>111</v>
      </c>
      <c r="BE153" s="144">
        <f t="shared" si="4"/>
        <v>0</v>
      </c>
      <c r="BF153" s="144">
        <f t="shared" si="5"/>
        <v>0</v>
      </c>
      <c r="BG153" s="144">
        <f t="shared" si="6"/>
        <v>0</v>
      </c>
      <c r="BH153" s="144">
        <f t="shared" si="7"/>
        <v>0</v>
      </c>
      <c r="BI153" s="144">
        <f t="shared" si="8"/>
        <v>0</v>
      </c>
      <c r="BJ153" s="13" t="s">
        <v>110</v>
      </c>
      <c r="BK153" s="144">
        <f t="shared" si="9"/>
        <v>0</v>
      </c>
      <c r="BL153" s="13" t="s">
        <v>118</v>
      </c>
      <c r="BM153" s="143" t="s">
        <v>206</v>
      </c>
    </row>
    <row r="154" spans="2:65" s="1" customFormat="1" ht="33" customHeight="1" x14ac:dyDescent="0.2">
      <c r="B154" s="131"/>
      <c r="C154" s="145" t="s">
        <v>207</v>
      </c>
      <c r="D154" s="145" t="s">
        <v>120</v>
      </c>
      <c r="E154" s="146" t="s">
        <v>208</v>
      </c>
      <c r="F154" s="147" t="s">
        <v>209</v>
      </c>
      <c r="G154" s="148" t="s">
        <v>117</v>
      </c>
      <c r="H154" s="149">
        <v>1</v>
      </c>
      <c r="I154" s="150"/>
      <c r="J154" s="150">
        <f t="shared" si="0"/>
        <v>0</v>
      </c>
      <c r="K154" s="151"/>
      <c r="L154" s="152"/>
      <c r="M154" s="153" t="s">
        <v>1</v>
      </c>
      <c r="N154" s="154" t="s">
        <v>32</v>
      </c>
      <c r="O154" s="141">
        <v>0</v>
      </c>
      <c r="P154" s="141">
        <f t="shared" si="1"/>
        <v>0</v>
      </c>
      <c r="Q154" s="141">
        <v>1.2999999999999999E-4</v>
      </c>
      <c r="R154" s="141">
        <f t="shared" si="2"/>
        <v>1.2999999999999999E-4</v>
      </c>
      <c r="S154" s="141">
        <v>0</v>
      </c>
      <c r="T154" s="142">
        <f t="shared" si="3"/>
        <v>0</v>
      </c>
      <c r="AR154" s="143" t="s">
        <v>123</v>
      </c>
      <c r="AT154" s="143" t="s">
        <v>120</v>
      </c>
      <c r="AU154" s="143" t="s">
        <v>110</v>
      </c>
      <c r="AY154" s="13" t="s">
        <v>111</v>
      </c>
      <c r="BE154" s="144">
        <f t="shared" si="4"/>
        <v>0</v>
      </c>
      <c r="BF154" s="144">
        <f t="shared" si="5"/>
        <v>0</v>
      </c>
      <c r="BG154" s="144">
        <f t="shared" si="6"/>
        <v>0</v>
      </c>
      <c r="BH154" s="144">
        <f t="shared" si="7"/>
        <v>0</v>
      </c>
      <c r="BI154" s="144">
        <f t="shared" si="8"/>
        <v>0</v>
      </c>
      <c r="BJ154" s="13" t="s">
        <v>110</v>
      </c>
      <c r="BK154" s="144">
        <f t="shared" si="9"/>
        <v>0</v>
      </c>
      <c r="BL154" s="13" t="s">
        <v>118</v>
      </c>
      <c r="BM154" s="143" t="s">
        <v>210</v>
      </c>
    </row>
    <row r="155" spans="2:65" s="1" customFormat="1" ht="33" customHeight="1" x14ac:dyDescent="0.2">
      <c r="B155" s="131"/>
      <c r="C155" s="145" t="s">
        <v>211</v>
      </c>
      <c r="D155" s="145" t="s">
        <v>120</v>
      </c>
      <c r="E155" s="146" t="s">
        <v>212</v>
      </c>
      <c r="F155" s="147" t="s">
        <v>213</v>
      </c>
      <c r="G155" s="148" t="s">
        <v>117</v>
      </c>
      <c r="H155" s="149">
        <v>7</v>
      </c>
      <c r="I155" s="150"/>
      <c r="J155" s="150">
        <f t="shared" si="0"/>
        <v>0</v>
      </c>
      <c r="K155" s="151"/>
      <c r="L155" s="152"/>
      <c r="M155" s="153" t="s">
        <v>1</v>
      </c>
      <c r="N155" s="154" t="s">
        <v>32</v>
      </c>
      <c r="O155" s="141">
        <v>0</v>
      </c>
      <c r="P155" s="141">
        <f t="shared" si="1"/>
        <v>0</v>
      </c>
      <c r="Q155" s="141">
        <v>7.1000000000000002E-4</v>
      </c>
      <c r="R155" s="141">
        <f t="shared" si="2"/>
        <v>4.9700000000000005E-3</v>
      </c>
      <c r="S155" s="141">
        <v>0</v>
      </c>
      <c r="T155" s="142">
        <f t="shared" si="3"/>
        <v>0</v>
      </c>
      <c r="AR155" s="143" t="s">
        <v>123</v>
      </c>
      <c r="AT155" s="143" t="s">
        <v>120</v>
      </c>
      <c r="AU155" s="143" t="s">
        <v>110</v>
      </c>
      <c r="AY155" s="13" t="s">
        <v>111</v>
      </c>
      <c r="BE155" s="144">
        <f t="shared" si="4"/>
        <v>0</v>
      </c>
      <c r="BF155" s="144">
        <f t="shared" si="5"/>
        <v>0</v>
      </c>
      <c r="BG155" s="144">
        <f t="shared" si="6"/>
        <v>0</v>
      </c>
      <c r="BH155" s="144">
        <f t="shared" si="7"/>
        <v>0</v>
      </c>
      <c r="BI155" s="144">
        <f t="shared" si="8"/>
        <v>0</v>
      </c>
      <c r="BJ155" s="13" t="s">
        <v>110</v>
      </c>
      <c r="BK155" s="144">
        <f t="shared" si="9"/>
        <v>0</v>
      </c>
      <c r="BL155" s="13" t="s">
        <v>118</v>
      </c>
      <c r="BM155" s="143" t="s">
        <v>214</v>
      </c>
    </row>
    <row r="156" spans="2:65" s="1" customFormat="1" ht="33" customHeight="1" x14ac:dyDescent="0.2">
      <c r="B156" s="131"/>
      <c r="C156" s="132" t="s">
        <v>215</v>
      </c>
      <c r="D156" s="132" t="s">
        <v>114</v>
      </c>
      <c r="E156" s="133" t="s">
        <v>216</v>
      </c>
      <c r="F156" s="134" t="s">
        <v>217</v>
      </c>
      <c r="G156" s="135" t="s">
        <v>218</v>
      </c>
      <c r="H156" s="136">
        <v>55</v>
      </c>
      <c r="I156" s="137"/>
      <c r="J156" s="137">
        <f t="shared" si="0"/>
        <v>0</v>
      </c>
      <c r="K156" s="138"/>
      <c r="L156" s="25"/>
      <c r="M156" s="139" t="s">
        <v>1</v>
      </c>
      <c r="N156" s="140" t="s">
        <v>32</v>
      </c>
      <c r="O156" s="141">
        <v>0.75051999999999996</v>
      </c>
      <c r="P156" s="141">
        <f t="shared" si="1"/>
        <v>41.278599999999997</v>
      </c>
      <c r="Q156" s="141">
        <v>7.3819999999999995E-5</v>
      </c>
      <c r="R156" s="141">
        <f t="shared" si="2"/>
        <v>4.0600999999999996E-3</v>
      </c>
      <c r="S156" s="141">
        <v>0</v>
      </c>
      <c r="T156" s="142">
        <f t="shared" si="3"/>
        <v>0</v>
      </c>
      <c r="AR156" s="143" t="s">
        <v>118</v>
      </c>
      <c r="AT156" s="143" t="s">
        <v>114</v>
      </c>
      <c r="AU156" s="143" t="s">
        <v>110</v>
      </c>
      <c r="AY156" s="13" t="s">
        <v>111</v>
      </c>
      <c r="BE156" s="144">
        <f t="shared" si="4"/>
        <v>0</v>
      </c>
      <c r="BF156" s="144">
        <f t="shared" si="5"/>
        <v>0</v>
      </c>
      <c r="BG156" s="144">
        <f t="shared" si="6"/>
        <v>0</v>
      </c>
      <c r="BH156" s="144">
        <f t="shared" si="7"/>
        <v>0</v>
      </c>
      <c r="BI156" s="144">
        <f t="shared" si="8"/>
        <v>0</v>
      </c>
      <c r="BJ156" s="13" t="s">
        <v>110</v>
      </c>
      <c r="BK156" s="144">
        <f t="shared" si="9"/>
        <v>0</v>
      </c>
      <c r="BL156" s="13" t="s">
        <v>118</v>
      </c>
      <c r="BM156" s="143" t="s">
        <v>219</v>
      </c>
    </row>
    <row r="157" spans="2:65" s="1" customFormat="1" ht="24.15" customHeight="1" x14ac:dyDescent="0.2">
      <c r="B157" s="131"/>
      <c r="C157" s="132" t="s">
        <v>220</v>
      </c>
      <c r="D157" s="132" t="s">
        <v>114</v>
      </c>
      <c r="E157" s="133" t="s">
        <v>221</v>
      </c>
      <c r="F157" s="134" t="s">
        <v>222</v>
      </c>
      <c r="G157" s="135" t="s">
        <v>223</v>
      </c>
      <c r="H157" s="136">
        <v>58.756</v>
      </c>
      <c r="I157" s="137"/>
      <c r="J157" s="137">
        <f t="shared" si="0"/>
        <v>0</v>
      </c>
      <c r="K157" s="138"/>
      <c r="L157" s="25"/>
      <c r="M157" s="139" t="s">
        <v>1</v>
      </c>
      <c r="N157" s="140" t="s">
        <v>32</v>
      </c>
      <c r="O157" s="141">
        <v>0</v>
      </c>
      <c r="P157" s="141">
        <f t="shared" si="1"/>
        <v>0</v>
      </c>
      <c r="Q157" s="141">
        <v>0</v>
      </c>
      <c r="R157" s="141">
        <f t="shared" si="2"/>
        <v>0</v>
      </c>
      <c r="S157" s="141">
        <v>0</v>
      </c>
      <c r="T157" s="142">
        <f t="shared" si="3"/>
        <v>0</v>
      </c>
      <c r="AR157" s="143" t="s">
        <v>118</v>
      </c>
      <c r="AT157" s="143" t="s">
        <v>114</v>
      </c>
      <c r="AU157" s="143" t="s">
        <v>110</v>
      </c>
      <c r="AY157" s="13" t="s">
        <v>111</v>
      </c>
      <c r="BE157" s="144">
        <f t="shared" si="4"/>
        <v>0</v>
      </c>
      <c r="BF157" s="144">
        <f t="shared" si="5"/>
        <v>0</v>
      </c>
      <c r="BG157" s="144">
        <f t="shared" si="6"/>
        <v>0</v>
      </c>
      <c r="BH157" s="144">
        <f t="shared" si="7"/>
        <v>0</v>
      </c>
      <c r="BI157" s="144">
        <f t="shared" si="8"/>
        <v>0</v>
      </c>
      <c r="BJ157" s="13" t="s">
        <v>110</v>
      </c>
      <c r="BK157" s="144">
        <f t="shared" si="9"/>
        <v>0</v>
      </c>
      <c r="BL157" s="13" t="s">
        <v>118</v>
      </c>
      <c r="BM157" s="143" t="s">
        <v>224</v>
      </c>
    </row>
    <row r="158" spans="2:65" s="11" customFormat="1" ht="22.75" customHeight="1" x14ac:dyDescent="0.25">
      <c r="B158" s="120"/>
      <c r="D158" s="121" t="s">
        <v>65</v>
      </c>
      <c r="E158" s="129" t="s">
        <v>225</v>
      </c>
      <c r="F158" s="129" t="s">
        <v>226</v>
      </c>
      <c r="J158" s="130">
        <f>BK158</f>
        <v>0</v>
      </c>
      <c r="L158" s="120"/>
      <c r="M158" s="124"/>
      <c r="P158" s="125">
        <f>SUM(P159:P194)</f>
        <v>213.939335</v>
      </c>
      <c r="R158" s="125">
        <f>SUM(R159:R194)</f>
        <v>4.9811293599999997</v>
      </c>
      <c r="T158" s="126">
        <f>SUM(T159:T194)</f>
        <v>6.8999999999999995</v>
      </c>
      <c r="AR158" s="121" t="s">
        <v>110</v>
      </c>
      <c r="AT158" s="127" t="s">
        <v>65</v>
      </c>
      <c r="AU158" s="127" t="s">
        <v>72</v>
      </c>
      <c r="AY158" s="121" t="s">
        <v>111</v>
      </c>
      <c r="BK158" s="128">
        <f>SUM(BK159:BK194)</f>
        <v>0</v>
      </c>
    </row>
    <row r="159" spans="2:65" s="1" customFormat="1" ht="16.5" customHeight="1" x14ac:dyDescent="0.2">
      <c r="B159" s="131"/>
      <c r="C159" s="132" t="s">
        <v>227</v>
      </c>
      <c r="D159" s="132" t="s">
        <v>114</v>
      </c>
      <c r="E159" s="133" t="s">
        <v>228</v>
      </c>
      <c r="F159" s="134" t="s">
        <v>229</v>
      </c>
      <c r="G159" s="135" t="s">
        <v>230</v>
      </c>
      <c r="H159" s="136">
        <v>3</v>
      </c>
      <c r="I159" s="137"/>
      <c r="J159" s="137">
        <f t="shared" ref="J159:J194" si="10">ROUND(I159*H159,2)</f>
        <v>0</v>
      </c>
      <c r="K159" s="138"/>
      <c r="L159" s="25"/>
      <c r="M159" s="139" t="s">
        <v>1</v>
      </c>
      <c r="N159" s="140" t="s">
        <v>32</v>
      </c>
      <c r="O159" s="141">
        <v>18.472280000000001</v>
      </c>
      <c r="P159" s="141">
        <f t="shared" ref="P159:P194" si="11">O159*H159</f>
        <v>55.416840000000008</v>
      </c>
      <c r="Q159" s="141">
        <v>6.2812000000000002E-4</v>
      </c>
      <c r="R159" s="141">
        <f t="shared" ref="R159:R194" si="12">Q159*H159</f>
        <v>1.8843600000000001E-3</v>
      </c>
      <c r="S159" s="141">
        <v>2.2999999999999998</v>
      </c>
      <c r="T159" s="142">
        <f t="shared" ref="T159:T194" si="13">S159*H159</f>
        <v>6.8999999999999995</v>
      </c>
      <c r="AR159" s="143" t="s">
        <v>118</v>
      </c>
      <c r="AT159" s="143" t="s">
        <v>114</v>
      </c>
      <c r="AU159" s="143" t="s">
        <v>110</v>
      </c>
      <c r="AY159" s="13" t="s">
        <v>111</v>
      </c>
      <c r="BE159" s="144">
        <f t="shared" ref="BE159:BE194" si="14">IF(N159="základná",J159,0)</f>
        <v>0</v>
      </c>
      <c r="BF159" s="144">
        <f t="shared" ref="BF159:BF194" si="15">IF(N159="znížená",J159,0)</f>
        <v>0</v>
      </c>
      <c r="BG159" s="144">
        <f t="shared" ref="BG159:BG194" si="16">IF(N159="zákl. prenesená",J159,0)</f>
        <v>0</v>
      </c>
      <c r="BH159" s="144">
        <f t="shared" ref="BH159:BH194" si="17">IF(N159="zníž. prenesená",J159,0)</f>
        <v>0</v>
      </c>
      <c r="BI159" s="144">
        <f t="shared" ref="BI159:BI194" si="18">IF(N159="nulová",J159,0)</f>
        <v>0</v>
      </c>
      <c r="BJ159" s="13" t="s">
        <v>110</v>
      </c>
      <c r="BK159" s="144">
        <f t="shared" ref="BK159:BK194" si="19">ROUND(I159*H159,2)</f>
        <v>0</v>
      </c>
      <c r="BL159" s="13" t="s">
        <v>118</v>
      </c>
      <c r="BM159" s="143" t="s">
        <v>231</v>
      </c>
    </row>
    <row r="160" spans="2:65" s="1" customFormat="1" ht="72" x14ac:dyDescent="0.2">
      <c r="B160" s="131"/>
      <c r="C160" s="145" t="s">
        <v>1094</v>
      </c>
      <c r="D160" s="145" t="s">
        <v>120</v>
      </c>
      <c r="E160" s="146" t="s">
        <v>237</v>
      </c>
      <c r="F160" s="147" t="s">
        <v>1095</v>
      </c>
      <c r="G160" s="148" t="s">
        <v>230</v>
      </c>
      <c r="H160" s="149">
        <v>1</v>
      </c>
      <c r="I160" s="150"/>
      <c r="J160" s="150"/>
      <c r="K160" s="151"/>
      <c r="L160" s="152"/>
      <c r="M160" s="153" t="s">
        <v>1</v>
      </c>
      <c r="N160" s="154" t="s">
        <v>32</v>
      </c>
      <c r="O160" s="141">
        <v>0</v>
      </c>
      <c r="P160" s="141">
        <f t="shared" ref="P160" si="20">O160*H160</f>
        <v>0</v>
      </c>
      <c r="Q160" s="141">
        <v>0.20499999999999999</v>
      </c>
      <c r="R160" s="141">
        <f t="shared" ref="R160" si="21">Q160*H160</f>
        <v>0.20499999999999999</v>
      </c>
      <c r="S160" s="141">
        <v>0</v>
      </c>
      <c r="T160" s="142">
        <f t="shared" ref="T160" si="22">S160*H160</f>
        <v>0</v>
      </c>
      <c r="AR160" s="143" t="s">
        <v>123</v>
      </c>
      <c r="AT160" s="143" t="s">
        <v>120</v>
      </c>
      <c r="AU160" s="143" t="s">
        <v>110</v>
      </c>
      <c r="AY160" s="13" t="s">
        <v>111</v>
      </c>
      <c r="BE160" s="144">
        <f t="shared" ref="BE160" si="23">IF(N160="základná",J160,0)</f>
        <v>0</v>
      </c>
      <c r="BF160" s="144">
        <f t="shared" ref="BF160" si="24">IF(N160="znížená",J160,0)</f>
        <v>0</v>
      </c>
      <c r="BG160" s="144">
        <f t="shared" ref="BG160" si="25">IF(N160="zákl. prenesená",J160,0)</f>
        <v>0</v>
      </c>
      <c r="BH160" s="144">
        <f t="shared" ref="BH160" si="26">IF(N160="zníž. prenesená",J160,0)</f>
        <v>0</v>
      </c>
      <c r="BI160" s="144">
        <f t="shared" ref="BI160" si="27">IF(N160="nulová",J160,0)</f>
        <v>0</v>
      </c>
      <c r="BJ160" s="13" t="s">
        <v>110</v>
      </c>
      <c r="BK160" s="144">
        <f t="shared" ref="BK160" si="28">ROUND(I160*H160,2)</f>
        <v>0</v>
      </c>
      <c r="BL160" s="13" t="s">
        <v>118</v>
      </c>
      <c r="BM160" s="143" t="s">
        <v>239</v>
      </c>
    </row>
    <row r="161" spans="2:65" s="1" customFormat="1" ht="24.15" customHeight="1" x14ac:dyDescent="0.2">
      <c r="B161" s="131"/>
      <c r="C161" s="132" t="s">
        <v>232</v>
      </c>
      <c r="D161" s="132" t="s">
        <v>114</v>
      </c>
      <c r="E161" s="133" t="s">
        <v>233</v>
      </c>
      <c r="F161" s="134" t="s">
        <v>234</v>
      </c>
      <c r="G161" s="135" t="s">
        <v>230</v>
      </c>
      <c r="H161" s="136">
        <v>2</v>
      </c>
      <c r="I161" s="137"/>
      <c r="J161" s="137">
        <f t="shared" si="10"/>
        <v>0</v>
      </c>
      <c r="K161" s="138"/>
      <c r="L161" s="25"/>
      <c r="M161" s="139" t="s">
        <v>1</v>
      </c>
      <c r="N161" s="140" t="s">
        <v>32</v>
      </c>
      <c r="O161" s="141">
        <v>8.2256199999999993</v>
      </c>
      <c r="P161" s="141">
        <f t="shared" si="11"/>
        <v>16.451239999999999</v>
      </c>
      <c r="Q161" s="141">
        <v>0</v>
      </c>
      <c r="R161" s="141">
        <f t="shared" si="12"/>
        <v>0</v>
      </c>
      <c r="S161" s="141">
        <v>0</v>
      </c>
      <c r="T161" s="142">
        <f t="shared" si="13"/>
        <v>0</v>
      </c>
      <c r="AR161" s="143" t="s">
        <v>118</v>
      </c>
      <c r="AT161" s="143" t="s">
        <v>114</v>
      </c>
      <c r="AU161" s="143" t="s">
        <v>110</v>
      </c>
      <c r="AY161" s="13" t="s">
        <v>111</v>
      </c>
      <c r="BE161" s="144">
        <f t="shared" si="14"/>
        <v>0</v>
      </c>
      <c r="BF161" s="144">
        <f t="shared" si="15"/>
        <v>0</v>
      </c>
      <c r="BG161" s="144">
        <f t="shared" si="16"/>
        <v>0</v>
      </c>
      <c r="BH161" s="144">
        <f t="shared" si="17"/>
        <v>0</v>
      </c>
      <c r="BI161" s="144">
        <f t="shared" si="18"/>
        <v>0</v>
      </c>
      <c r="BJ161" s="13" t="s">
        <v>110</v>
      </c>
      <c r="BK161" s="144">
        <f t="shared" si="19"/>
        <v>0</v>
      </c>
      <c r="BL161" s="13" t="s">
        <v>118</v>
      </c>
      <c r="BM161" s="143" t="s">
        <v>235</v>
      </c>
    </row>
    <row r="162" spans="2:65" s="1" customFormat="1" ht="16.5" customHeight="1" x14ac:dyDescent="0.2">
      <c r="B162" s="131"/>
      <c r="C162" s="145" t="s">
        <v>236</v>
      </c>
      <c r="D162" s="145" t="s">
        <v>120</v>
      </c>
      <c r="E162" s="146" t="s">
        <v>237</v>
      </c>
      <c r="F162" s="147" t="s">
        <v>238</v>
      </c>
      <c r="G162" s="148" t="s">
        <v>230</v>
      </c>
      <c r="H162" s="149">
        <v>2</v>
      </c>
      <c r="I162" s="150"/>
      <c r="J162" s="150">
        <f t="shared" si="10"/>
        <v>0</v>
      </c>
      <c r="K162" s="151"/>
      <c r="L162" s="152"/>
      <c r="M162" s="153" t="s">
        <v>1</v>
      </c>
      <c r="N162" s="154" t="s">
        <v>32</v>
      </c>
      <c r="O162" s="141">
        <v>0</v>
      </c>
      <c r="P162" s="141">
        <f t="shared" si="11"/>
        <v>0</v>
      </c>
      <c r="Q162" s="141">
        <v>0.20499999999999999</v>
      </c>
      <c r="R162" s="141">
        <f t="shared" si="12"/>
        <v>0.41</v>
      </c>
      <c r="S162" s="141">
        <v>0</v>
      </c>
      <c r="T162" s="142">
        <f t="shared" si="13"/>
        <v>0</v>
      </c>
      <c r="AR162" s="143" t="s">
        <v>123</v>
      </c>
      <c r="AT162" s="143" t="s">
        <v>120</v>
      </c>
      <c r="AU162" s="143" t="s">
        <v>110</v>
      </c>
      <c r="AY162" s="13" t="s">
        <v>111</v>
      </c>
      <c r="BE162" s="144">
        <f t="shared" si="14"/>
        <v>0</v>
      </c>
      <c r="BF162" s="144">
        <f t="shared" si="15"/>
        <v>0</v>
      </c>
      <c r="BG162" s="144">
        <f t="shared" si="16"/>
        <v>0</v>
      </c>
      <c r="BH162" s="144">
        <f t="shared" si="17"/>
        <v>0</v>
      </c>
      <c r="BI162" s="144">
        <f t="shared" si="18"/>
        <v>0</v>
      </c>
      <c r="BJ162" s="13" t="s">
        <v>110</v>
      </c>
      <c r="BK162" s="144">
        <f t="shared" si="19"/>
        <v>0</v>
      </c>
      <c r="BL162" s="13" t="s">
        <v>118</v>
      </c>
      <c r="BM162" s="143" t="s">
        <v>239</v>
      </c>
    </row>
    <row r="163" spans="2:65" s="1" customFormat="1" ht="384" x14ac:dyDescent="0.2">
      <c r="B163" s="131"/>
      <c r="C163" s="145"/>
      <c r="D163" s="145"/>
      <c r="E163" s="146"/>
      <c r="F163" s="147" t="s">
        <v>1077</v>
      </c>
      <c r="G163" s="148"/>
      <c r="H163" s="149"/>
      <c r="I163" s="150"/>
      <c r="J163" s="150"/>
      <c r="K163" s="151"/>
      <c r="L163" s="152"/>
      <c r="M163" s="153"/>
      <c r="N163" s="154"/>
      <c r="O163" s="141"/>
      <c r="P163" s="141"/>
      <c r="Q163" s="141"/>
      <c r="R163" s="141"/>
      <c r="S163" s="141"/>
      <c r="T163" s="142"/>
      <c r="AR163" s="143"/>
      <c r="AT163" s="143"/>
      <c r="AU163" s="143"/>
      <c r="AY163" s="13"/>
      <c r="BE163" s="144"/>
      <c r="BF163" s="144"/>
      <c r="BG163" s="144"/>
      <c r="BH163" s="144"/>
      <c r="BI163" s="144"/>
      <c r="BJ163" s="13"/>
      <c r="BK163" s="144"/>
      <c r="BL163" s="13"/>
      <c r="BM163" s="143"/>
    </row>
    <row r="164" spans="2:65" s="1" customFormat="1" ht="16.5" customHeight="1" x14ac:dyDescent="0.2">
      <c r="B164" s="131"/>
      <c r="C164" s="132" t="s">
        <v>240</v>
      </c>
      <c r="D164" s="132" t="s">
        <v>114</v>
      </c>
      <c r="E164" s="133" t="s">
        <v>241</v>
      </c>
      <c r="F164" s="134" t="s">
        <v>242</v>
      </c>
      <c r="G164" s="135" t="s">
        <v>243</v>
      </c>
      <c r="H164" s="136">
        <v>1</v>
      </c>
      <c r="I164" s="137"/>
      <c r="J164" s="137">
        <f t="shared" si="10"/>
        <v>0</v>
      </c>
      <c r="K164" s="138"/>
      <c r="L164" s="25"/>
      <c r="M164" s="139" t="s">
        <v>1</v>
      </c>
      <c r="N164" s="140" t="s">
        <v>32</v>
      </c>
      <c r="O164" s="141">
        <v>8.2256199999999993</v>
      </c>
      <c r="P164" s="141">
        <f t="shared" si="11"/>
        <v>8.2256199999999993</v>
      </c>
      <c r="Q164" s="141">
        <v>0</v>
      </c>
      <c r="R164" s="141">
        <f t="shared" si="12"/>
        <v>0</v>
      </c>
      <c r="S164" s="141">
        <v>0</v>
      </c>
      <c r="T164" s="142">
        <f t="shared" si="13"/>
        <v>0</v>
      </c>
      <c r="AR164" s="143" t="s">
        <v>118</v>
      </c>
      <c r="AT164" s="143" t="s">
        <v>114</v>
      </c>
      <c r="AU164" s="143" t="s">
        <v>110</v>
      </c>
      <c r="AY164" s="13" t="s">
        <v>111</v>
      </c>
      <c r="BE164" s="144">
        <f t="shared" si="14"/>
        <v>0</v>
      </c>
      <c r="BF164" s="144">
        <f t="shared" si="15"/>
        <v>0</v>
      </c>
      <c r="BG164" s="144">
        <f t="shared" si="16"/>
        <v>0</v>
      </c>
      <c r="BH164" s="144">
        <f t="shared" si="17"/>
        <v>0</v>
      </c>
      <c r="BI164" s="144">
        <f t="shared" si="18"/>
        <v>0</v>
      </c>
      <c r="BJ164" s="13" t="s">
        <v>110</v>
      </c>
      <c r="BK164" s="144">
        <f t="shared" si="19"/>
        <v>0</v>
      </c>
      <c r="BL164" s="13" t="s">
        <v>118</v>
      </c>
      <c r="BM164" s="143" t="s">
        <v>244</v>
      </c>
    </row>
    <row r="165" spans="2:65" s="1" customFormat="1" ht="24.15" customHeight="1" x14ac:dyDescent="0.2">
      <c r="B165" s="131"/>
      <c r="C165" s="145" t="s">
        <v>123</v>
      </c>
      <c r="D165" s="145" t="s">
        <v>120</v>
      </c>
      <c r="E165" s="146" t="s">
        <v>245</v>
      </c>
      <c r="F165" s="147" t="s">
        <v>246</v>
      </c>
      <c r="G165" s="148" t="s">
        <v>230</v>
      </c>
      <c r="H165" s="149">
        <v>2</v>
      </c>
      <c r="I165" s="150"/>
      <c r="J165" s="150">
        <f t="shared" si="10"/>
        <v>0</v>
      </c>
      <c r="K165" s="151"/>
      <c r="L165" s="152"/>
      <c r="M165" s="153" t="s">
        <v>1</v>
      </c>
      <c r="N165" s="154" t="s">
        <v>32</v>
      </c>
      <c r="O165" s="141">
        <v>0</v>
      </c>
      <c r="P165" s="141">
        <f t="shared" si="11"/>
        <v>0</v>
      </c>
      <c r="Q165" s="141">
        <v>0.20499999999999999</v>
      </c>
      <c r="R165" s="141">
        <f t="shared" si="12"/>
        <v>0.41</v>
      </c>
      <c r="S165" s="141">
        <v>0</v>
      </c>
      <c r="T165" s="142">
        <f t="shared" si="13"/>
        <v>0</v>
      </c>
      <c r="AR165" s="143" t="s">
        <v>123</v>
      </c>
      <c r="AT165" s="143" t="s">
        <v>120</v>
      </c>
      <c r="AU165" s="143" t="s">
        <v>110</v>
      </c>
      <c r="AY165" s="13" t="s">
        <v>111</v>
      </c>
      <c r="BE165" s="144">
        <f t="shared" si="14"/>
        <v>0</v>
      </c>
      <c r="BF165" s="144">
        <f t="shared" si="15"/>
        <v>0</v>
      </c>
      <c r="BG165" s="144">
        <f t="shared" si="16"/>
        <v>0</v>
      </c>
      <c r="BH165" s="144">
        <f t="shared" si="17"/>
        <v>0</v>
      </c>
      <c r="BI165" s="144">
        <f t="shared" si="18"/>
        <v>0</v>
      </c>
      <c r="BJ165" s="13" t="s">
        <v>110</v>
      </c>
      <c r="BK165" s="144">
        <f t="shared" si="19"/>
        <v>0</v>
      </c>
      <c r="BL165" s="13" t="s">
        <v>118</v>
      </c>
      <c r="BM165" s="143" t="s">
        <v>247</v>
      </c>
    </row>
    <row r="166" spans="2:65" s="1" customFormat="1" ht="24.15" customHeight="1" x14ac:dyDescent="0.2">
      <c r="B166" s="131"/>
      <c r="C166" s="145" t="s">
        <v>248</v>
      </c>
      <c r="D166" s="145" t="s">
        <v>120</v>
      </c>
      <c r="E166" s="146" t="s">
        <v>249</v>
      </c>
      <c r="F166" s="147" t="s">
        <v>250</v>
      </c>
      <c r="G166" s="148" t="s">
        <v>230</v>
      </c>
      <c r="H166" s="149">
        <v>1</v>
      </c>
      <c r="I166" s="150"/>
      <c r="J166" s="150">
        <f t="shared" si="10"/>
        <v>0</v>
      </c>
      <c r="K166" s="151"/>
      <c r="L166" s="152"/>
      <c r="M166" s="153" t="s">
        <v>1</v>
      </c>
      <c r="N166" s="154" t="s">
        <v>32</v>
      </c>
      <c r="O166" s="141">
        <v>0</v>
      </c>
      <c r="P166" s="141">
        <f t="shared" si="11"/>
        <v>0</v>
      </c>
      <c r="Q166" s="141">
        <v>0.20499999999999999</v>
      </c>
      <c r="R166" s="141">
        <f t="shared" si="12"/>
        <v>0.20499999999999999</v>
      </c>
      <c r="S166" s="141">
        <v>0</v>
      </c>
      <c r="T166" s="142">
        <f t="shared" si="13"/>
        <v>0</v>
      </c>
      <c r="AR166" s="143" t="s">
        <v>123</v>
      </c>
      <c r="AT166" s="143" t="s">
        <v>120</v>
      </c>
      <c r="AU166" s="143" t="s">
        <v>110</v>
      </c>
      <c r="AY166" s="13" t="s">
        <v>111</v>
      </c>
      <c r="BE166" s="144">
        <f t="shared" si="14"/>
        <v>0</v>
      </c>
      <c r="BF166" s="144">
        <f t="shared" si="15"/>
        <v>0</v>
      </c>
      <c r="BG166" s="144">
        <f t="shared" si="16"/>
        <v>0</v>
      </c>
      <c r="BH166" s="144">
        <f t="shared" si="17"/>
        <v>0</v>
      </c>
      <c r="BI166" s="144">
        <f t="shared" si="18"/>
        <v>0</v>
      </c>
      <c r="BJ166" s="13" t="s">
        <v>110</v>
      </c>
      <c r="BK166" s="144">
        <f t="shared" si="19"/>
        <v>0</v>
      </c>
      <c r="BL166" s="13" t="s">
        <v>118</v>
      </c>
      <c r="BM166" s="143" t="s">
        <v>251</v>
      </c>
    </row>
    <row r="167" spans="2:65" s="1" customFormat="1" ht="24.15" customHeight="1" x14ac:dyDescent="0.2">
      <c r="B167" s="131"/>
      <c r="C167" s="145" t="s">
        <v>252</v>
      </c>
      <c r="D167" s="145" t="s">
        <v>120</v>
      </c>
      <c r="E167" s="146" t="s">
        <v>253</v>
      </c>
      <c r="F167" s="147" t="s">
        <v>254</v>
      </c>
      <c r="G167" s="148" t="s">
        <v>230</v>
      </c>
      <c r="H167" s="149">
        <v>1</v>
      </c>
      <c r="I167" s="150"/>
      <c r="J167" s="150">
        <f t="shared" si="10"/>
        <v>0</v>
      </c>
      <c r="K167" s="151"/>
      <c r="L167" s="152"/>
      <c r="M167" s="153" t="s">
        <v>1</v>
      </c>
      <c r="N167" s="154" t="s">
        <v>32</v>
      </c>
      <c r="O167" s="141">
        <v>0</v>
      </c>
      <c r="P167" s="141">
        <f t="shared" si="11"/>
        <v>0</v>
      </c>
      <c r="Q167" s="141">
        <v>0.20499999999999999</v>
      </c>
      <c r="R167" s="141">
        <f t="shared" si="12"/>
        <v>0.20499999999999999</v>
      </c>
      <c r="S167" s="141">
        <v>0</v>
      </c>
      <c r="T167" s="142">
        <f t="shared" si="13"/>
        <v>0</v>
      </c>
      <c r="Y167" s="1" t="s">
        <v>16</v>
      </c>
      <c r="AR167" s="143" t="s">
        <v>123</v>
      </c>
      <c r="AT167" s="143" t="s">
        <v>120</v>
      </c>
      <c r="AU167" s="143" t="s">
        <v>110</v>
      </c>
      <c r="AY167" s="13" t="s">
        <v>111</v>
      </c>
      <c r="BE167" s="144">
        <f t="shared" si="14"/>
        <v>0</v>
      </c>
      <c r="BF167" s="144">
        <f t="shared" si="15"/>
        <v>0</v>
      </c>
      <c r="BG167" s="144">
        <f t="shared" si="16"/>
        <v>0</v>
      </c>
      <c r="BH167" s="144">
        <f t="shared" si="17"/>
        <v>0</v>
      </c>
      <c r="BI167" s="144">
        <f t="shared" si="18"/>
        <v>0</v>
      </c>
      <c r="BJ167" s="13" t="s">
        <v>110</v>
      </c>
      <c r="BK167" s="144">
        <f t="shared" si="19"/>
        <v>0</v>
      </c>
      <c r="BL167" s="13" t="s">
        <v>118</v>
      </c>
      <c r="BM167" s="143" t="s">
        <v>255</v>
      </c>
    </row>
    <row r="168" spans="2:65" s="1" customFormat="1" ht="24.15" customHeight="1" x14ac:dyDescent="0.2">
      <c r="B168" s="131"/>
      <c r="C168" s="145" t="s">
        <v>256</v>
      </c>
      <c r="D168" s="145" t="s">
        <v>120</v>
      </c>
      <c r="E168" s="146" t="s">
        <v>257</v>
      </c>
      <c r="F168" s="147" t="s">
        <v>258</v>
      </c>
      <c r="G168" s="148" t="s">
        <v>230</v>
      </c>
      <c r="H168" s="149">
        <v>2</v>
      </c>
      <c r="I168" s="150"/>
      <c r="J168" s="150">
        <f t="shared" si="10"/>
        <v>0</v>
      </c>
      <c r="K168" s="151"/>
      <c r="L168" s="152"/>
      <c r="M168" s="153" t="s">
        <v>1</v>
      </c>
      <c r="N168" s="154" t="s">
        <v>32</v>
      </c>
      <c r="O168" s="141">
        <v>0</v>
      </c>
      <c r="P168" s="141">
        <f t="shared" si="11"/>
        <v>0</v>
      </c>
      <c r="Q168" s="141">
        <v>0.20499999999999999</v>
      </c>
      <c r="R168" s="141">
        <f t="shared" si="12"/>
        <v>0.41</v>
      </c>
      <c r="S168" s="141">
        <v>0</v>
      </c>
      <c r="T168" s="142">
        <f t="shared" si="13"/>
        <v>0</v>
      </c>
      <c r="AR168" s="143" t="s">
        <v>123</v>
      </c>
      <c r="AT168" s="143" t="s">
        <v>120</v>
      </c>
      <c r="AU168" s="143" t="s">
        <v>110</v>
      </c>
      <c r="AY168" s="13" t="s">
        <v>111</v>
      </c>
      <c r="BE168" s="144">
        <f t="shared" si="14"/>
        <v>0</v>
      </c>
      <c r="BF168" s="144">
        <f t="shared" si="15"/>
        <v>0</v>
      </c>
      <c r="BG168" s="144">
        <f t="shared" si="16"/>
        <v>0</v>
      </c>
      <c r="BH168" s="144">
        <f t="shared" si="17"/>
        <v>0</v>
      </c>
      <c r="BI168" s="144">
        <f t="shared" si="18"/>
        <v>0</v>
      </c>
      <c r="BJ168" s="13" t="s">
        <v>110</v>
      </c>
      <c r="BK168" s="144">
        <f t="shared" si="19"/>
        <v>0</v>
      </c>
      <c r="BL168" s="13" t="s">
        <v>118</v>
      </c>
      <c r="BM168" s="143" t="s">
        <v>259</v>
      </c>
    </row>
    <row r="169" spans="2:65" s="1" customFormat="1" ht="49" customHeight="1" x14ac:dyDescent="0.2">
      <c r="B169" s="131"/>
      <c r="C169" s="145" t="s">
        <v>260</v>
      </c>
      <c r="D169" s="145" t="s">
        <v>120</v>
      </c>
      <c r="E169" s="146" t="s">
        <v>261</v>
      </c>
      <c r="F169" s="147" t="s">
        <v>262</v>
      </c>
      <c r="G169" s="148" t="s">
        <v>230</v>
      </c>
      <c r="H169" s="149">
        <v>1</v>
      </c>
      <c r="I169" s="150"/>
      <c r="J169" s="150">
        <f t="shared" si="10"/>
        <v>0</v>
      </c>
      <c r="K169" s="151"/>
      <c r="L169" s="152"/>
      <c r="M169" s="153" t="s">
        <v>1</v>
      </c>
      <c r="N169" s="154" t="s">
        <v>32</v>
      </c>
      <c r="O169" s="141">
        <v>0</v>
      </c>
      <c r="P169" s="141">
        <f t="shared" si="11"/>
        <v>0</v>
      </c>
      <c r="Q169" s="141">
        <v>0.20499999999999999</v>
      </c>
      <c r="R169" s="141">
        <f t="shared" si="12"/>
        <v>0.20499999999999999</v>
      </c>
      <c r="S169" s="141">
        <v>0</v>
      </c>
      <c r="T169" s="142">
        <f t="shared" si="13"/>
        <v>0</v>
      </c>
      <c r="AR169" s="143" t="s">
        <v>123</v>
      </c>
      <c r="AT169" s="143" t="s">
        <v>120</v>
      </c>
      <c r="AU169" s="143" t="s">
        <v>110</v>
      </c>
      <c r="AY169" s="13" t="s">
        <v>111</v>
      </c>
      <c r="BE169" s="144">
        <f t="shared" si="14"/>
        <v>0</v>
      </c>
      <c r="BF169" s="144">
        <f t="shared" si="15"/>
        <v>0</v>
      </c>
      <c r="BG169" s="144">
        <f t="shared" si="16"/>
        <v>0</v>
      </c>
      <c r="BH169" s="144">
        <f t="shared" si="17"/>
        <v>0</v>
      </c>
      <c r="BI169" s="144">
        <f t="shared" si="18"/>
        <v>0</v>
      </c>
      <c r="BJ169" s="13" t="s">
        <v>110</v>
      </c>
      <c r="BK169" s="144">
        <f t="shared" si="19"/>
        <v>0</v>
      </c>
      <c r="BL169" s="13" t="s">
        <v>118</v>
      </c>
      <c r="BM169" s="143" t="s">
        <v>263</v>
      </c>
    </row>
    <row r="170" spans="2:65" s="1" customFormat="1" ht="24.15" customHeight="1" x14ac:dyDescent="0.2">
      <c r="B170" s="131"/>
      <c r="C170" s="145" t="s">
        <v>264</v>
      </c>
      <c r="D170" s="145" t="s">
        <v>120</v>
      </c>
      <c r="E170" s="146" t="s">
        <v>265</v>
      </c>
      <c r="F170" s="147" t="s">
        <v>266</v>
      </c>
      <c r="G170" s="148" t="s">
        <v>230</v>
      </c>
      <c r="H170" s="149">
        <v>2</v>
      </c>
      <c r="I170" s="150"/>
      <c r="J170" s="150">
        <f t="shared" si="10"/>
        <v>0</v>
      </c>
      <c r="K170" s="151"/>
      <c r="L170" s="152"/>
      <c r="M170" s="153" t="s">
        <v>1</v>
      </c>
      <c r="N170" s="154" t="s">
        <v>32</v>
      </c>
      <c r="O170" s="141">
        <v>0</v>
      </c>
      <c r="P170" s="141">
        <f t="shared" si="11"/>
        <v>0</v>
      </c>
      <c r="Q170" s="141">
        <v>0.20499999999999999</v>
      </c>
      <c r="R170" s="141">
        <f t="shared" si="12"/>
        <v>0.41</v>
      </c>
      <c r="S170" s="141">
        <v>0</v>
      </c>
      <c r="T170" s="142">
        <f t="shared" si="13"/>
        <v>0</v>
      </c>
      <c r="AR170" s="143" t="s">
        <v>123</v>
      </c>
      <c r="AT170" s="143" t="s">
        <v>120</v>
      </c>
      <c r="AU170" s="143" t="s">
        <v>110</v>
      </c>
      <c r="AY170" s="13" t="s">
        <v>111</v>
      </c>
      <c r="BE170" s="144">
        <f t="shared" si="14"/>
        <v>0</v>
      </c>
      <c r="BF170" s="144">
        <f t="shared" si="15"/>
        <v>0</v>
      </c>
      <c r="BG170" s="144">
        <f t="shared" si="16"/>
        <v>0</v>
      </c>
      <c r="BH170" s="144">
        <f t="shared" si="17"/>
        <v>0</v>
      </c>
      <c r="BI170" s="144">
        <f t="shared" si="18"/>
        <v>0</v>
      </c>
      <c r="BJ170" s="13" t="s">
        <v>110</v>
      </c>
      <c r="BK170" s="144">
        <f t="shared" si="19"/>
        <v>0</v>
      </c>
      <c r="BL170" s="13" t="s">
        <v>118</v>
      </c>
      <c r="BM170" s="143" t="s">
        <v>267</v>
      </c>
    </row>
    <row r="171" spans="2:65" s="1" customFormat="1" ht="16.5" customHeight="1" x14ac:dyDescent="0.2">
      <c r="B171" s="131"/>
      <c r="C171" s="132" t="s">
        <v>268</v>
      </c>
      <c r="D171" s="132" t="s">
        <v>114</v>
      </c>
      <c r="E171" s="133" t="s">
        <v>269</v>
      </c>
      <c r="F171" s="134" t="s">
        <v>270</v>
      </c>
      <c r="G171" s="135" t="s">
        <v>271</v>
      </c>
      <c r="H171" s="136">
        <v>1</v>
      </c>
      <c r="I171" s="137"/>
      <c r="J171" s="137">
        <f t="shared" si="10"/>
        <v>0</v>
      </c>
      <c r="K171" s="138"/>
      <c r="L171" s="25"/>
      <c r="M171" s="139" t="s">
        <v>1</v>
      </c>
      <c r="N171" s="140" t="s">
        <v>32</v>
      </c>
      <c r="O171" s="141">
        <v>5.05077</v>
      </c>
      <c r="P171" s="141">
        <f t="shared" si="11"/>
        <v>5.05077</v>
      </c>
      <c r="Q171" s="141">
        <v>8.7330000000000005E-2</v>
      </c>
      <c r="R171" s="141">
        <f t="shared" si="12"/>
        <v>8.7330000000000005E-2</v>
      </c>
      <c r="S171" s="141">
        <v>0</v>
      </c>
      <c r="T171" s="142">
        <f t="shared" si="13"/>
        <v>0</v>
      </c>
      <c r="AR171" s="143" t="s">
        <v>118</v>
      </c>
      <c r="AT171" s="143" t="s">
        <v>114</v>
      </c>
      <c r="AU171" s="143" t="s">
        <v>110</v>
      </c>
      <c r="AY171" s="13" t="s">
        <v>111</v>
      </c>
      <c r="BE171" s="144">
        <f t="shared" si="14"/>
        <v>0</v>
      </c>
      <c r="BF171" s="144">
        <f t="shared" si="15"/>
        <v>0</v>
      </c>
      <c r="BG171" s="144">
        <f t="shared" si="16"/>
        <v>0</v>
      </c>
      <c r="BH171" s="144">
        <f t="shared" si="17"/>
        <v>0</v>
      </c>
      <c r="BI171" s="144">
        <f t="shared" si="18"/>
        <v>0</v>
      </c>
      <c r="BJ171" s="13" t="s">
        <v>110</v>
      </c>
      <c r="BK171" s="144">
        <f t="shared" si="19"/>
        <v>0</v>
      </c>
      <c r="BL171" s="13" t="s">
        <v>118</v>
      </c>
      <c r="BM171" s="143" t="s">
        <v>272</v>
      </c>
    </row>
    <row r="172" spans="2:65" s="1" customFormat="1" ht="24.15" customHeight="1" x14ac:dyDescent="0.2">
      <c r="B172" s="131"/>
      <c r="C172" s="145" t="s">
        <v>273</v>
      </c>
      <c r="D172" s="145" t="s">
        <v>120</v>
      </c>
      <c r="E172" s="146" t="s">
        <v>274</v>
      </c>
      <c r="F172" s="147" t="s">
        <v>1078</v>
      </c>
      <c r="G172" s="148" t="s">
        <v>230</v>
      </c>
      <c r="H172" s="149">
        <v>1</v>
      </c>
      <c r="I172" s="150"/>
      <c r="J172" s="150">
        <f t="shared" si="10"/>
        <v>0</v>
      </c>
      <c r="K172" s="151"/>
      <c r="L172" s="152"/>
      <c r="M172" s="153" t="s">
        <v>1</v>
      </c>
      <c r="N172" s="154" t="s">
        <v>32</v>
      </c>
      <c r="O172" s="141">
        <v>0</v>
      </c>
      <c r="P172" s="141">
        <f t="shared" si="11"/>
        <v>0</v>
      </c>
      <c r="Q172" s="141">
        <v>0.20499999999999999</v>
      </c>
      <c r="R172" s="141">
        <f t="shared" si="12"/>
        <v>0.20499999999999999</v>
      </c>
      <c r="S172" s="141">
        <v>0</v>
      </c>
      <c r="T172" s="142">
        <f t="shared" si="13"/>
        <v>0</v>
      </c>
      <c r="AR172" s="143" t="s">
        <v>123</v>
      </c>
      <c r="AT172" s="143" t="s">
        <v>120</v>
      </c>
      <c r="AU172" s="143" t="s">
        <v>110</v>
      </c>
      <c r="AY172" s="13" t="s">
        <v>111</v>
      </c>
      <c r="BE172" s="144">
        <f t="shared" si="14"/>
        <v>0</v>
      </c>
      <c r="BF172" s="144">
        <f t="shared" si="15"/>
        <v>0</v>
      </c>
      <c r="BG172" s="144">
        <f t="shared" si="16"/>
        <v>0</v>
      </c>
      <c r="BH172" s="144">
        <f t="shared" si="17"/>
        <v>0</v>
      </c>
      <c r="BI172" s="144">
        <f t="shared" si="18"/>
        <v>0</v>
      </c>
      <c r="BJ172" s="13" t="s">
        <v>110</v>
      </c>
      <c r="BK172" s="144">
        <f t="shared" si="19"/>
        <v>0</v>
      </c>
      <c r="BL172" s="13" t="s">
        <v>118</v>
      </c>
      <c r="BM172" s="143" t="s">
        <v>275</v>
      </c>
    </row>
    <row r="173" spans="2:65" s="1" customFormat="1" ht="12" x14ac:dyDescent="0.2">
      <c r="B173" s="131"/>
      <c r="C173" s="145"/>
      <c r="D173" s="145"/>
      <c r="E173" s="146"/>
      <c r="F173" s="147" t="s">
        <v>1079</v>
      </c>
      <c r="G173" s="148"/>
      <c r="H173" s="149"/>
      <c r="I173" s="150"/>
      <c r="J173" s="150"/>
      <c r="K173" s="151"/>
      <c r="L173" s="152"/>
      <c r="M173" s="153"/>
      <c r="N173" s="154"/>
      <c r="O173" s="141"/>
      <c r="P173" s="141"/>
      <c r="Q173" s="141"/>
      <c r="R173" s="141"/>
      <c r="S173" s="141"/>
      <c r="T173" s="142"/>
      <c r="AR173" s="143"/>
      <c r="AT173" s="143"/>
      <c r="AU173" s="143"/>
      <c r="AY173" s="13"/>
      <c r="BE173" s="144"/>
      <c r="BF173" s="144"/>
      <c r="BG173" s="144"/>
      <c r="BH173" s="144"/>
      <c r="BI173" s="144"/>
      <c r="BJ173" s="13"/>
      <c r="BK173" s="144"/>
      <c r="BL173" s="13"/>
      <c r="BM173" s="143"/>
    </row>
    <row r="174" spans="2:65" s="1" customFormat="1" ht="12" x14ac:dyDescent="0.2">
      <c r="B174" s="131"/>
      <c r="C174" s="145"/>
      <c r="D174" s="145"/>
      <c r="E174" s="146"/>
      <c r="F174" s="147" t="s">
        <v>1080</v>
      </c>
      <c r="G174" s="148"/>
      <c r="H174" s="149"/>
      <c r="I174" s="150"/>
      <c r="J174" s="150"/>
      <c r="K174" s="151"/>
      <c r="L174" s="152"/>
      <c r="M174" s="153"/>
      <c r="N174" s="154"/>
      <c r="O174" s="141"/>
      <c r="P174" s="141"/>
      <c r="Q174" s="141"/>
      <c r="R174" s="141"/>
      <c r="S174" s="141"/>
      <c r="T174" s="142"/>
      <c r="AR174" s="143"/>
      <c r="AT174" s="143"/>
      <c r="AU174" s="143"/>
      <c r="AY174" s="13"/>
      <c r="BE174" s="144"/>
      <c r="BF174" s="144"/>
      <c r="BG174" s="144"/>
      <c r="BH174" s="144"/>
      <c r="BI174" s="144"/>
      <c r="BJ174" s="13"/>
      <c r="BK174" s="144"/>
      <c r="BL174" s="13"/>
      <c r="BM174" s="143"/>
    </row>
    <row r="175" spans="2:65" s="1" customFormat="1" ht="12" x14ac:dyDescent="0.2">
      <c r="B175" s="131"/>
      <c r="C175" s="145"/>
      <c r="D175" s="145"/>
      <c r="E175" s="146"/>
      <c r="F175" s="147" t="s">
        <v>1081</v>
      </c>
      <c r="G175" s="148"/>
      <c r="H175" s="149"/>
      <c r="I175" s="150"/>
      <c r="J175" s="150"/>
      <c r="K175" s="151"/>
      <c r="L175" s="152"/>
      <c r="M175" s="153"/>
      <c r="N175" s="154"/>
      <c r="O175" s="141"/>
      <c r="P175" s="141"/>
      <c r="Q175" s="141"/>
      <c r="R175" s="141"/>
      <c r="S175" s="141"/>
      <c r="T175" s="142"/>
      <c r="AR175" s="143"/>
      <c r="AT175" s="143"/>
      <c r="AU175" s="143"/>
      <c r="AY175" s="13"/>
      <c r="BE175" s="144"/>
      <c r="BF175" s="144"/>
      <c r="BG175" s="144"/>
      <c r="BH175" s="144"/>
      <c r="BI175" s="144"/>
      <c r="BJ175" s="13"/>
      <c r="BK175" s="144"/>
      <c r="BL175" s="13"/>
      <c r="BM175" s="143"/>
    </row>
    <row r="176" spans="2:65" s="1" customFormat="1" ht="12" x14ac:dyDescent="0.2">
      <c r="B176" s="131"/>
      <c r="C176" s="145"/>
      <c r="D176" s="145"/>
      <c r="E176" s="146"/>
      <c r="F176" s="147" t="s">
        <v>1082</v>
      </c>
      <c r="G176" s="148"/>
      <c r="H176" s="149"/>
      <c r="I176" s="150"/>
      <c r="J176" s="150"/>
      <c r="K176" s="151"/>
      <c r="L176" s="152"/>
      <c r="M176" s="153"/>
      <c r="N176" s="154"/>
      <c r="O176" s="141"/>
      <c r="P176" s="141"/>
      <c r="Q176" s="141"/>
      <c r="R176" s="141"/>
      <c r="S176" s="141"/>
      <c r="T176" s="142"/>
      <c r="AR176" s="143"/>
      <c r="AT176" s="143"/>
      <c r="AU176" s="143"/>
      <c r="AY176" s="13"/>
      <c r="BE176" s="144"/>
      <c r="BF176" s="144"/>
      <c r="BG176" s="144"/>
      <c r="BH176" s="144"/>
      <c r="BI176" s="144"/>
      <c r="BJ176" s="13"/>
      <c r="BK176" s="144"/>
      <c r="BL176" s="13"/>
      <c r="BM176" s="143"/>
    </row>
    <row r="177" spans="2:65" s="1" customFormat="1" ht="12" x14ac:dyDescent="0.2">
      <c r="B177" s="131"/>
      <c r="C177" s="145"/>
      <c r="D177" s="145"/>
      <c r="E177" s="146"/>
      <c r="F177" s="147" t="s">
        <v>1083</v>
      </c>
      <c r="G177" s="148"/>
      <c r="H177" s="149"/>
      <c r="I177" s="150"/>
      <c r="J177" s="150"/>
      <c r="K177" s="151"/>
      <c r="L177" s="152"/>
      <c r="M177" s="153"/>
      <c r="N177" s="154"/>
      <c r="O177" s="141"/>
      <c r="P177" s="141"/>
      <c r="Q177" s="141"/>
      <c r="R177" s="141"/>
      <c r="S177" s="141"/>
      <c r="T177" s="142"/>
      <c r="AR177" s="143"/>
      <c r="AT177" s="143"/>
      <c r="AU177" s="143"/>
      <c r="AY177" s="13"/>
      <c r="BE177" s="144"/>
      <c r="BF177" s="144"/>
      <c r="BG177" s="144"/>
      <c r="BH177" s="144"/>
      <c r="BI177" s="144"/>
      <c r="BJ177" s="13"/>
      <c r="BK177" s="144"/>
      <c r="BL177" s="13"/>
      <c r="BM177" s="143"/>
    </row>
    <row r="178" spans="2:65" s="1" customFormat="1" ht="12" x14ac:dyDescent="0.2">
      <c r="B178" s="131"/>
      <c r="C178" s="145"/>
      <c r="D178" s="145"/>
      <c r="E178" s="146"/>
      <c r="F178" s="147" t="s">
        <v>1084</v>
      </c>
      <c r="G178" s="148"/>
      <c r="H178" s="149"/>
      <c r="I178" s="150"/>
      <c r="J178" s="150"/>
      <c r="K178" s="151"/>
      <c r="L178" s="152"/>
      <c r="M178" s="153"/>
      <c r="N178" s="154"/>
      <c r="O178" s="141"/>
      <c r="P178" s="141"/>
      <c r="Q178" s="141"/>
      <c r="R178" s="141"/>
      <c r="S178" s="141"/>
      <c r="T178" s="142"/>
      <c r="AR178" s="143"/>
      <c r="AT178" s="143"/>
      <c r="AU178" s="143"/>
      <c r="AY178" s="13"/>
      <c r="BE178" s="144"/>
      <c r="BF178" s="144"/>
      <c r="BG178" s="144"/>
      <c r="BH178" s="144"/>
      <c r="BI178" s="144"/>
      <c r="BJ178" s="13"/>
      <c r="BK178" s="144"/>
      <c r="BL178" s="13"/>
      <c r="BM178" s="143"/>
    </row>
    <row r="179" spans="2:65" s="1" customFormat="1" ht="12" x14ac:dyDescent="0.2">
      <c r="B179" s="131"/>
      <c r="C179" s="145"/>
      <c r="D179" s="145"/>
      <c r="E179" s="146"/>
      <c r="F179" s="147" t="s">
        <v>1085</v>
      </c>
      <c r="G179" s="148"/>
      <c r="H179" s="149"/>
      <c r="I179" s="150"/>
      <c r="J179" s="150"/>
      <c r="K179" s="151"/>
      <c r="L179" s="152"/>
      <c r="M179" s="153"/>
      <c r="N179" s="154"/>
      <c r="O179" s="141"/>
      <c r="P179" s="141"/>
      <c r="Q179" s="141"/>
      <c r="R179" s="141"/>
      <c r="S179" s="141"/>
      <c r="T179" s="142"/>
      <c r="AR179" s="143"/>
      <c r="AT179" s="143"/>
      <c r="AU179" s="143"/>
      <c r="AY179" s="13"/>
      <c r="BE179" s="144"/>
      <c r="BF179" s="144"/>
      <c r="BG179" s="144"/>
      <c r="BH179" s="144"/>
      <c r="BI179" s="144"/>
      <c r="BJ179" s="13"/>
      <c r="BK179" s="144"/>
      <c r="BL179" s="13"/>
      <c r="BM179" s="143"/>
    </row>
    <row r="180" spans="2:65" s="1" customFormat="1" ht="12" x14ac:dyDescent="0.2">
      <c r="B180" s="131"/>
      <c r="C180" s="145"/>
      <c r="D180" s="145"/>
      <c r="E180" s="146"/>
      <c r="F180" s="147" t="s">
        <v>1086</v>
      </c>
      <c r="G180" s="148"/>
      <c r="H180" s="149"/>
      <c r="I180" s="150"/>
      <c r="J180" s="150"/>
      <c r="K180" s="151"/>
      <c r="L180" s="152"/>
      <c r="M180" s="153"/>
      <c r="N180" s="154"/>
      <c r="O180" s="141"/>
      <c r="P180" s="141"/>
      <c r="Q180" s="141"/>
      <c r="R180" s="141"/>
      <c r="S180" s="141"/>
      <c r="T180" s="142"/>
      <c r="AR180" s="143"/>
      <c r="AT180" s="143"/>
      <c r="AU180" s="143"/>
      <c r="AY180" s="13"/>
      <c r="BE180" s="144"/>
      <c r="BF180" s="144"/>
      <c r="BG180" s="144"/>
      <c r="BH180" s="144"/>
      <c r="BI180" s="144"/>
      <c r="BJ180" s="13"/>
      <c r="BK180" s="144"/>
      <c r="BL180" s="13"/>
      <c r="BM180" s="143"/>
    </row>
    <row r="181" spans="2:65" s="1" customFormat="1" ht="12" x14ac:dyDescent="0.2">
      <c r="B181" s="131"/>
      <c r="C181" s="145"/>
      <c r="D181" s="145"/>
      <c r="E181" s="146"/>
      <c r="F181" s="147" t="s">
        <v>1087</v>
      </c>
      <c r="G181" s="148"/>
      <c r="H181" s="149"/>
      <c r="I181" s="150"/>
      <c r="J181" s="150"/>
      <c r="K181" s="151"/>
      <c r="L181" s="152"/>
      <c r="M181" s="153"/>
      <c r="N181" s="154"/>
      <c r="O181" s="141"/>
      <c r="P181" s="141"/>
      <c r="Q181" s="141"/>
      <c r="R181" s="141"/>
      <c r="S181" s="141"/>
      <c r="T181" s="142"/>
      <c r="AR181" s="143"/>
      <c r="AT181" s="143"/>
      <c r="AU181" s="143"/>
      <c r="AY181" s="13"/>
      <c r="BE181" s="144"/>
      <c r="BF181" s="144"/>
      <c r="BG181" s="144"/>
      <c r="BH181" s="144"/>
      <c r="BI181" s="144"/>
      <c r="BJ181" s="13"/>
      <c r="BK181" s="144"/>
      <c r="BL181" s="13"/>
      <c r="BM181" s="143"/>
    </row>
    <row r="182" spans="2:65" s="1" customFormat="1" ht="12" x14ac:dyDescent="0.2">
      <c r="B182" s="131"/>
      <c r="C182" s="145"/>
      <c r="D182" s="145"/>
      <c r="E182" s="146"/>
      <c r="F182" s="147" t="s">
        <v>1088</v>
      </c>
      <c r="G182" s="148"/>
      <c r="H182" s="149"/>
      <c r="I182" s="150"/>
      <c r="J182" s="150"/>
      <c r="K182" s="151"/>
      <c r="L182" s="152"/>
      <c r="M182" s="153"/>
      <c r="N182" s="154"/>
      <c r="O182" s="141"/>
      <c r="P182" s="141"/>
      <c r="Q182" s="141"/>
      <c r="R182" s="141"/>
      <c r="S182" s="141"/>
      <c r="T182" s="142"/>
      <c r="AR182" s="143"/>
      <c r="AT182" s="143"/>
      <c r="AU182" s="143"/>
      <c r="AY182" s="13"/>
      <c r="BE182" s="144"/>
      <c r="BF182" s="144"/>
      <c r="BG182" s="144"/>
      <c r="BH182" s="144"/>
      <c r="BI182" s="144"/>
      <c r="BJ182" s="13"/>
      <c r="BK182" s="144"/>
      <c r="BL182" s="13"/>
      <c r="BM182" s="143"/>
    </row>
    <row r="183" spans="2:65" s="1" customFormat="1" ht="12" x14ac:dyDescent="0.2">
      <c r="B183" s="131"/>
      <c r="C183" s="145"/>
      <c r="D183" s="145"/>
      <c r="E183" s="146"/>
      <c r="F183" s="147" t="s">
        <v>1089</v>
      </c>
      <c r="G183" s="148"/>
      <c r="H183" s="149"/>
      <c r="I183" s="150"/>
      <c r="J183" s="150"/>
      <c r="K183" s="151"/>
      <c r="L183" s="152"/>
      <c r="M183" s="153"/>
      <c r="N183" s="154"/>
      <c r="O183" s="141"/>
      <c r="P183" s="141"/>
      <c r="Q183" s="141"/>
      <c r="R183" s="141"/>
      <c r="S183" s="141"/>
      <c r="T183" s="142"/>
      <c r="AR183" s="143"/>
      <c r="AT183" s="143"/>
      <c r="AU183" s="143"/>
      <c r="AY183" s="13"/>
      <c r="BE183" s="144"/>
      <c r="BF183" s="144"/>
      <c r="BG183" s="144"/>
      <c r="BH183" s="144"/>
      <c r="BI183" s="144"/>
      <c r="BJ183" s="13"/>
      <c r="BK183" s="144"/>
      <c r="BL183" s="13"/>
      <c r="BM183" s="143"/>
    </row>
    <row r="184" spans="2:65" s="1" customFormat="1" ht="12" x14ac:dyDescent="0.2">
      <c r="B184" s="131"/>
      <c r="C184" s="145"/>
      <c r="D184" s="145"/>
      <c r="E184" s="146"/>
      <c r="F184" s="147" t="s">
        <v>1090</v>
      </c>
      <c r="G184" s="148"/>
      <c r="H184" s="149"/>
      <c r="I184" s="150"/>
      <c r="J184" s="150"/>
      <c r="K184" s="151"/>
      <c r="L184" s="152"/>
      <c r="M184" s="153"/>
      <c r="N184" s="154"/>
      <c r="O184" s="141"/>
      <c r="P184" s="141"/>
      <c r="Q184" s="141"/>
      <c r="R184" s="141"/>
      <c r="S184" s="141"/>
      <c r="T184" s="142"/>
      <c r="AR184" s="143"/>
      <c r="AT184" s="143"/>
      <c r="AU184" s="143"/>
      <c r="AY184" s="13"/>
      <c r="BE184" s="144"/>
      <c r="BF184" s="144"/>
      <c r="BG184" s="144"/>
      <c r="BH184" s="144"/>
      <c r="BI184" s="144"/>
      <c r="BJ184" s="13"/>
      <c r="BK184" s="144"/>
      <c r="BL184" s="13"/>
      <c r="BM184" s="143"/>
    </row>
    <row r="185" spans="2:65" s="1" customFormat="1" ht="12" x14ac:dyDescent="0.2">
      <c r="B185" s="131"/>
      <c r="C185" s="145"/>
      <c r="D185" s="145"/>
      <c r="E185" s="146"/>
      <c r="F185" s="147" t="s">
        <v>1091</v>
      </c>
      <c r="G185" s="148"/>
      <c r="H185" s="149"/>
      <c r="I185" s="150"/>
      <c r="J185" s="150"/>
      <c r="K185" s="151"/>
      <c r="L185" s="152"/>
      <c r="M185" s="153"/>
      <c r="N185" s="154"/>
      <c r="O185" s="141"/>
      <c r="P185" s="141"/>
      <c r="Q185" s="141"/>
      <c r="R185" s="141"/>
      <c r="S185" s="141"/>
      <c r="T185" s="142"/>
      <c r="AR185" s="143"/>
      <c r="AT185" s="143"/>
      <c r="AU185" s="143"/>
      <c r="AY185" s="13"/>
      <c r="BE185" s="144"/>
      <c r="BF185" s="144"/>
      <c r="BG185" s="144"/>
      <c r="BH185" s="144"/>
      <c r="BI185" s="144"/>
      <c r="BJ185" s="13"/>
      <c r="BK185" s="144"/>
      <c r="BL185" s="13"/>
      <c r="BM185" s="143"/>
    </row>
    <row r="186" spans="2:65" s="1" customFormat="1" ht="37.75" customHeight="1" x14ac:dyDescent="0.2">
      <c r="B186" s="131"/>
      <c r="C186" s="132" t="s">
        <v>276</v>
      </c>
      <c r="D186" s="132" t="s">
        <v>114</v>
      </c>
      <c r="E186" s="133" t="s">
        <v>277</v>
      </c>
      <c r="F186" s="134" t="s">
        <v>278</v>
      </c>
      <c r="G186" s="135" t="s">
        <v>117</v>
      </c>
      <c r="H186" s="136">
        <v>20</v>
      </c>
      <c r="I186" s="137"/>
      <c r="J186" s="137">
        <f t="shared" si="10"/>
        <v>0</v>
      </c>
      <c r="K186" s="138"/>
      <c r="L186" s="25"/>
      <c r="M186" s="139" t="s">
        <v>1</v>
      </c>
      <c r="N186" s="140" t="s">
        <v>32</v>
      </c>
      <c r="O186" s="141">
        <v>5.05077</v>
      </c>
      <c r="P186" s="141">
        <f t="shared" si="11"/>
        <v>101.0154</v>
      </c>
      <c r="Q186" s="141">
        <v>8.7330000000000005E-2</v>
      </c>
      <c r="R186" s="141">
        <f t="shared" si="12"/>
        <v>1.7466000000000002</v>
      </c>
      <c r="S186" s="141">
        <v>0</v>
      </c>
      <c r="T186" s="142">
        <f t="shared" si="13"/>
        <v>0</v>
      </c>
      <c r="AR186" s="143" t="s">
        <v>118</v>
      </c>
      <c r="AT186" s="143" t="s">
        <v>114</v>
      </c>
      <c r="AU186" s="143" t="s">
        <v>110</v>
      </c>
      <c r="AY186" s="13" t="s">
        <v>111</v>
      </c>
      <c r="BE186" s="144">
        <f t="shared" si="14"/>
        <v>0</v>
      </c>
      <c r="BF186" s="144">
        <f t="shared" si="15"/>
        <v>0</v>
      </c>
      <c r="BG186" s="144">
        <f t="shared" si="16"/>
        <v>0</v>
      </c>
      <c r="BH186" s="144">
        <f t="shared" si="17"/>
        <v>0</v>
      </c>
      <c r="BI186" s="144">
        <f t="shared" si="18"/>
        <v>0</v>
      </c>
      <c r="BJ186" s="13" t="s">
        <v>110</v>
      </c>
      <c r="BK186" s="144">
        <f t="shared" si="19"/>
        <v>0</v>
      </c>
      <c r="BL186" s="13" t="s">
        <v>118</v>
      </c>
      <c r="BM186" s="143" t="s">
        <v>279</v>
      </c>
    </row>
    <row r="187" spans="2:65" s="1" customFormat="1" ht="16.5" customHeight="1" x14ac:dyDescent="0.2">
      <c r="B187" s="131"/>
      <c r="C187" s="132" t="s">
        <v>280</v>
      </c>
      <c r="D187" s="132" t="s">
        <v>114</v>
      </c>
      <c r="E187" s="133" t="s">
        <v>281</v>
      </c>
      <c r="F187" s="134" t="s">
        <v>282</v>
      </c>
      <c r="G187" s="135" t="s">
        <v>283</v>
      </c>
      <c r="H187" s="136">
        <v>3.5</v>
      </c>
      <c r="I187" s="137"/>
      <c r="J187" s="137">
        <f t="shared" si="10"/>
        <v>0</v>
      </c>
      <c r="K187" s="138"/>
      <c r="L187" s="25"/>
      <c r="M187" s="139" t="s">
        <v>1</v>
      </c>
      <c r="N187" s="140" t="s">
        <v>32</v>
      </c>
      <c r="O187" s="141">
        <v>5.05077</v>
      </c>
      <c r="P187" s="141">
        <f t="shared" si="11"/>
        <v>17.677695</v>
      </c>
      <c r="Q187" s="141">
        <v>8.7330000000000005E-2</v>
      </c>
      <c r="R187" s="141">
        <f t="shared" si="12"/>
        <v>0.30565500000000001</v>
      </c>
      <c r="S187" s="141">
        <v>0</v>
      </c>
      <c r="T187" s="142">
        <f t="shared" si="13"/>
        <v>0</v>
      </c>
      <c r="AR187" s="143" t="s">
        <v>118</v>
      </c>
      <c r="AT187" s="143" t="s">
        <v>114</v>
      </c>
      <c r="AU187" s="143" t="s">
        <v>110</v>
      </c>
      <c r="AY187" s="13" t="s">
        <v>111</v>
      </c>
      <c r="BE187" s="144">
        <f t="shared" si="14"/>
        <v>0</v>
      </c>
      <c r="BF187" s="144">
        <f t="shared" si="15"/>
        <v>0</v>
      </c>
      <c r="BG187" s="144">
        <f t="shared" si="16"/>
        <v>0</v>
      </c>
      <c r="BH187" s="144">
        <f t="shared" si="17"/>
        <v>0</v>
      </c>
      <c r="BI187" s="144">
        <f t="shared" si="18"/>
        <v>0</v>
      </c>
      <c r="BJ187" s="13" t="s">
        <v>110</v>
      </c>
      <c r="BK187" s="144">
        <f t="shared" si="19"/>
        <v>0</v>
      </c>
      <c r="BL187" s="13" t="s">
        <v>118</v>
      </c>
      <c r="BM187" s="143" t="s">
        <v>284</v>
      </c>
    </row>
    <row r="188" spans="2:65" s="1" customFormat="1" ht="16.5" customHeight="1" x14ac:dyDescent="0.2">
      <c r="B188" s="131"/>
      <c r="C188" s="132" t="s">
        <v>285</v>
      </c>
      <c r="D188" s="132" t="s">
        <v>114</v>
      </c>
      <c r="E188" s="133" t="s">
        <v>286</v>
      </c>
      <c r="F188" s="134" t="s">
        <v>1096</v>
      </c>
      <c r="G188" s="135" t="s">
        <v>271</v>
      </c>
      <c r="H188" s="136">
        <v>1</v>
      </c>
      <c r="I188" s="137"/>
      <c r="J188" s="137">
        <f t="shared" si="10"/>
        <v>0</v>
      </c>
      <c r="K188" s="138"/>
      <c r="L188" s="25"/>
      <c r="M188" s="139" t="s">
        <v>1</v>
      </c>
      <c r="N188" s="140" t="s">
        <v>32</v>
      </c>
      <c r="O188" s="141">
        <v>5.05077</v>
      </c>
      <c r="P188" s="141">
        <f t="shared" si="11"/>
        <v>5.05077</v>
      </c>
      <c r="Q188" s="141">
        <v>8.7330000000000005E-2</v>
      </c>
      <c r="R188" s="141">
        <f t="shared" si="12"/>
        <v>8.7330000000000005E-2</v>
      </c>
      <c r="S188" s="141">
        <v>0</v>
      </c>
      <c r="T188" s="142">
        <f t="shared" si="13"/>
        <v>0</v>
      </c>
      <c r="AR188" s="143" t="s">
        <v>118</v>
      </c>
      <c r="AT188" s="143" t="s">
        <v>114</v>
      </c>
      <c r="AU188" s="143" t="s">
        <v>110</v>
      </c>
      <c r="AY188" s="13" t="s">
        <v>111</v>
      </c>
      <c r="BE188" s="144">
        <f t="shared" si="14"/>
        <v>0</v>
      </c>
      <c r="BF188" s="144">
        <f t="shared" si="15"/>
        <v>0</v>
      </c>
      <c r="BG188" s="144">
        <f t="shared" si="16"/>
        <v>0</v>
      </c>
      <c r="BH188" s="144">
        <f t="shared" si="17"/>
        <v>0</v>
      </c>
      <c r="BI188" s="144">
        <f t="shared" si="18"/>
        <v>0</v>
      </c>
      <c r="BJ188" s="13" t="s">
        <v>110</v>
      </c>
      <c r="BK188" s="144">
        <f t="shared" si="19"/>
        <v>0</v>
      </c>
      <c r="BL188" s="13" t="s">
        <v>118</v>
      </c>
      <c r="BM188" s="143" t="s">
        <v>287</v>
      </c>
    </row>
    <row r="189" spans="2:65" s="1" customFormat="1" ht="24.15" customHeight="1" x14ac:dyDescent="0.2">
      <c r="B189" s="131"/>
      <c r="C189" s="132" t="s">
        <v>288</v>
      </c>
      <c r="D189" s="132" t="s">
        <v>114</v>
      </c>
      <c r="E189" s="133" t="s">
        <v>289</v>
      </c>
      <c r="F189" s="134" t="s">
        <v>290</v>
      </c>
      <c r="G189" s="135" t="s">
        <v>271</v>
      </c>
      <c r="H189" s="136">
        <v>1</v>
      </c>
      <c r="I189" s="137"/>
      <c r="J189" s="137">
        <f t="shared" si="10"/>
        <v>0</v>
      </c>
      <c r="K189" s="138"/>
      <c r="L189" s="25"/>
      <c r="M189" s="139" t="s">
        <v>1</v>
      </c>
      <c r="N189" s="140" t="s">
        <v>32</v>
      </c>
      <c r="O189" s="141">
        <v>5.0510000000000002</v>
      </c>
      <c r="P189" s="141">
        <f t="shared" si="11"/>
        <v>5.0510000000000002</v>
      </c>
      <c r="Q189" s="141">
        <v>8.7330000000000005E-2</v>
      </c>
      <c r="R189" s="141">
        <f t="shared" si="12"/>
        <v>8.7330000000000005E-2</v>
      </c>
      <c r="S189" s="141">
        <v>0</v>
      </c>
      <c r="T189" s="142">
        <f t="shared" si="13"/>
        <v>0</v>
      </c>
      <c r="AR189" s="143" t="s">
        <v>118</v>
      </c>
      <c r="AT189" s="143" t="s">
        <v>114</v>
      </c>
      <c r="AU189" s="143" t="s">
        <v>110</v>
      </c>
      <c r="AY189" s="13" t="s">
        <v>111</v>
      </c>
      <c r="BE189" s="144">
        <f t="shared" si="14"/>
        <v>0</v>
      </c>
      <c r="BF189" s="144">
        <f t="shared" si="15"/>
        <v>0</v>
      </c>
      <c r="BG189" s="144">
        <f t="shared" si="16"/>
        <v>0</v>
      </c>
      <c r="BH189" s="144">
        <f t="shared" si="17"/>
        <v>0</v>
      </c>
      <c r="BI189" s="144">
        <f t="shared" si="18"/>
        <v>0</v>
      </c>
      <c r="BJ189" s="13" t="s">
        <v>110</v>
      </c>
      <c r="BK189" s="144">
        <f t="shared" si="19"/>
        <v>0</v>
      </c>
      <c r="BL189" s="13" t="s">
        <v>118</v>
      </c>
      <c r="BM189" s="143" t="s">
        <v>291</v>
      </c>
    </row>
    <row r="190" spans="2:65" s="1" customFormat="1" ht="12" x14ac:dyDescent="0.2">
      <c r="B190" s="131"/>
      <c r="C190" s="145"/>
      <c r="D190" s="145"/>
      <c r="E190" s="146"/>
      <c r="F190" s="147" t="s">
        <v>292</v>
      </c>
      <c r="G190" s="148"/>
      <c r="H190" s="149"/>
      <c r="I190" s="150"/>
      <c r="J190" s="150"/>
      <c r="K190" s="151"/>
      <c r="L190" s="152"/>
      <c r="M190" s="153" t="s">
        <v>1</v>
      </c>
      <c r="N190" s="154" t="s">
        <v>32</v>
      </c>
      <c r="O190" s="141">
        <v>0</v>
      </c>
      <c r="P190" s="141">
        <f t="shared" si="11"/>
        <v>0</v>
      </c>
      <c r="Q190" s="141">
        <v>0.20499999999999999</v>
      </c>
      <c r="R190" s="141">
        <f t="shared" si="12"/>
        <v>0</v>
      </c>
      <c r="S190" s="141">
        <v>0</v>
      </c>
      <c r="T190" s="142">
        <f t="shared" si="13"/>
        <v>0</v>
      </c>
      <c r="AR190" s="143" t="s">
        <v>123</v>
      </c>
      <c r="AT190" s="143" t="s">
        <v>120</v>
      </c>
      <c r="AU190" s="143" t="s">
        <v>110</v>
      </c>
      <c r="AY190" s="13" t="s">
        <v>111</v>
      </c>
      <c r="BE190" s="144">
        <f t="shared" si="14"/>
        <v>0</v>
      </c>
      <c r="BF190" s="144">
        <f t="shared" si="15"/>
        <v>0</v>
      </c>
      <c r="BG190" s="144">
        <f t="shared" si="16"/>
        <v>0</v>
      </c>
      <c r="BH190" s="144">
        <f t="shared" si="17"/>
        <v>0</v>
      </c>
      <c r="BI190" s="144">
        <f t="shared" si="18"/>
        <v>0</v>
      </c>
      <c r="BJ190" s="13" t="s">
        <v>110</v>
      </c>
      <c r="BK190" s="144">
        <f t="shared" si="19"/>
        <v>0</v>
      </c>
      <c r="BL190" s="13" t="s">
        <v>118</v>
      </c>
      <c r="BM190" s="143" t="s">
        <v>293</v>
      </c>
    </row>
    <row r="191" spans="2:65" s="1" customFormat="1" ht="12" x14ac:dyDescent="0.2">
      <c r="B191" s="131"/>
      <c r="C191" s="145"/>
      <c r="D191" s="145"/>
      <c r="E191" s="146"/>
      <c r="F191" s="147" t="s">
        <v>294</v>
      </c>
      <c r="G191" s="148"/>
      <c r="H191" s="149"/>
      <c r="I191" s="150"/>
      <c r="J191" s="150"/>
      <c r="K191" s="151"/>
      <c r="L191" s="152"/>
      <c r="M191" s="153" t="s">
        <v>1</v>
      </c>
      <c r="N191" s="154" t="s">
        <v>32</v>
      </c>
      <c r="O191" s="141">
        <v>0</v>
      </c>
      <c r="P191" s="141">
        <f t="shared" si="11"/>
        <v>0</v>
      </c>
      <c r="Q191" s="141">
        <v>0.20499999999999999</v>
      </c>
      <c r="R191" s="141">
        <f t="shared" si="12"/>
        <v>0</v>
      </c>
      <c r="S191" s="141">
        <v>0</v>
      </c>
      <c r="T191" s="142">
        <f t="shared" si="13"/>
        <v>0</v>
      </c>
      <c r="AR191" s="143" t="s">
        <v>123</v>
      </c>
      <c r="AT191" s="143" t="s">
        <v>120</v>
      </c>
      <c r="AU191" s="143" t="s">
        <v>110</v>
      </c>
      <c r="AY191" s="13" t="s">
        <v>111</v>
      </c>
      <c r="BE191" s="144">
        <f t="shared" si="14"/>
        <v>0</v>
      </c>
      <c r="BF191" s="144">
        <f t="shared" si="15"/>
        <v>0</v>
      </c>
      <c r="BG191" s="144">
        <f t="shared" si="16"/>
        <v>0</v>
      </c>
      <c r="BH191" s="144">
        <f t="shared" si="17"/>
        <v>0</v>
      </c>
      <c r="BI191" s="144">
        <f t="shared" si="18"/>
        <v>0</v>
      </c>
      <c r="BJ191" s="13" t="s">
        <v>110</v>
      </c>
      <c r="BK191" s="144">
        <f t="shared" si="19"/>
        <v>0</v>
      </c>
      <c r="BL191" s="13" t="s">
        <v>118</v>
      </c>
      <c r="BM191" s="143" t="s">
        <v>295</v>
      </c>
    </row>
    <row r="192" spans="2:65" s="1" customFormat="1" ht="12" x14ac:dyDescent="0.2">
      <c r="B192" s="131"/>
      <c r="C192" s="145"/>
      <c r="D192" s="145"/>
      <c r="E192" s="146"/>
      <c r="F192" s="147" t="s">
        <v>296</v>
      </c>
      <c r="G192" s="148"/>
      <c r="H192" s="149"/>
      <c r="I192" s="150"/>
      <c r="J192" s="150"/>
      <c r="K192" s="151"/>
      <c r="L192" s="152"/>
      <c r="M192" s="153" t="s">
        <v>1</v>
      </c>
      <c r="N192" s="154" t="s">
        <v>32</v>
      </c>
      <c r="O192" s="141">
        <v>0</v>
      </c>
      <c r="P192" s="141">
        <f t="shared" si="11"/>
        <v>0</v>
      </c>
      <c r="Q192" s="141">
        <v>0.20499999999999999</v>
      </c>
      <c r="R192" s="141">
        <f t="shared" si="12"/>
        <v>0</v>
      </c>
      <c r="S192" s="141">
        <v>0</v>
      </c>
      <c r="T192" s="142">
        <f t="shared" si="13"/>
        <v>0</v>
      </c>
      <c r="AR192" s="143" t="s">
        <v>123</v>
      </c>
      <c r="AT192" s="143" t="s">
        <v>120</v>
      </c>
      <c r="AU192" s="143" t="s">
        <v>110</v>
      </c>
      <c r="AY192" s="13" t="s">
        <v>111</v>
      </c>
      <c r="BE192" s="144">
        <f t="shared" si="14"/>
        <v>0</v>
      </c>
      <c r="BF192" s="144">
        <f t="shared" si="15"/>
        <v>0</v>
      </c>
      <c r="BG192" s="144">
        <f t="shared" si="16"/>
        <v>0</v>
      </c>
      <c r="BH192" s="144">
        <f t="shared" si="17"/>
        <v>0</v>
      </c>
      <c r="BI192" s="144">
        <f t="shared" si="18"/>
        <v>0</v>
      </c>
      <c r="BJ192" s="13" t="s">
        <v>110</v>
      </c>
      <c r="BK192" s="144">
        <f t="shared" si="19"/>
        <v>0</v>
      </c>
      <c r="BL192" s="13" t="s">
        <v>118</v>
      </c>
      <c r="BM192" s="143" t="s">
        <v>297</v>
      </c>
    </row>
    <row r="193" spans="2:65" s="1" customFormat="1" ht="12" x14ac:dyDescent="0.2">
      <c r="B193" s="131"/>
      <c r="C193" s="145"/>
      <c r="D193" s="145"/>
      <c r="E193" s="146"/>
      <c r="F193" s="147" t="s">
        <v>298</v>
      </c>
      <c r="G193" s="148"/>
      <c r="H193" s="149"/>
      <c r="I193" s="150"/>
      <c r="J193" s="150"/>
      <c r="K193" s="151"/>
      <c r="L193" s="152"/>
      <c r="M193" s="153" t="s">
        <v>1</v>
      </c>
      <c r="N193" s="154" t="s">
        <v>32</v>
      </c>
      <c r="O193" s="141">
        <v>0</v>
      </c>
      <c r="P193" s="141">
        <f t="shared" si="11"/>
        <v>0</v>
      </c>
      <c r="Q193" s="141">
        <v>0.20499999999999999</v>
      </c>
      <c r="R193" s="141">
        <f t="shared" si="12"/>
        <v>0</v>
      </c>
      <c r="S193" s="141">
        <v>0</v>
      </c>
      <c r="T193" s="142">
        <f t="shared" si="13"/>
        <v>0</v>
      </c>
      <c r="AR193" s="143" t="s">
        <v>123</v>
      </c>
      <c r="AT193" s="143" t="s">
        <v>120</v>
      </c>
      <c r="AU193" s="143" t="s">
        <v>110</v>
      </c>
      <c r="AY193" s="13" t="s">
        <v>111</v>
      </c>
      <c r="BE193" s="144">
        <f t="shared" si="14"/>
        <v>0</v>
      </c>
      <c r="BF193" s="144">
        <f t="shared" si="15"/>
        <v>0</v>
      </c>
      <c r="BG193" s="144">
        <f t="shared" si="16"/>
        <v>0</v>
      </c>
      <c r="BH193" s="144">
        <f t="shared" si="17"/>
        <v>0</v>
      </c>
      <c r="BI193" s="144">
        <f t="shared" si="18"/>
        <v>0</v>
      </c>
      <c r="BJ193" s="13" t="s">
        <v>110</v>
      </c>
      <c r="BK193" s="144">
        <f t="shared" si="19"/>
        <v>0</v>
      </c>
      <c r="BL193" s="13" t="s">
        <v>118</v>
      </c>
      <c r="BM193" s="143" t="s">
        <v>299</v>
      </c>
    </row>
    <row r="194" spans="2:65" s="1" customFormat="1" ht="24.15" customHeight="1" x14ac:dyDescent="0.2">
      <c r="B194" s="131"/>
      <c r="C194" s="132" t="s">
        <v>300</v>
      </c>
      <c r="D194" s="132" t="s">
        <v>114</v>
      </c>
      <c r="E194" s="133" t="s">
        <v>301</v>
      </c>
      <c r="F194" s="134" t="s">
        <v>302</v>
      </c>
      <c r="G194" s="135" t="s">
        <v>223</v>
      </c>
      <c r="H194" s="136">
        <v>255.179</v>
      </c>
      <c r="I194" s="137"/>
      <c r="J194" s="137">
        <f t="shared" si="10"/>
        <v>0</v>
      </c>
      <c r="K194" s="138"/>
      <c r="L194" s="25"/>
      <c r="M194" s="139" t="s">
        <v>1</v>
      </c>
      <c r="N194" s="140" t="s">
        <v>32</v>
      </c>
      <c r="O194" s="141">
        <v>0</v>
      </c>
      <c r="P194" s="141">
        <f t="shared" si="11"/>
        <v>0</v>
      </c>
      <c r="Q194" s="141">
        <v>0</v>
      </c>
      <c r="R194" s="141">
        <f t="shared" si="12"/>
        <v>0</v>
      </c>
      <c r="S194" s="141">
        <v>0</v>
      </c>
      <c r="T194" s="142">
        <f t="shared" si="13"/>
        <v>0</v>
      </c>
      <c r="AR194" s="143" t="s">
        <v>118</v>
      </c>
      <c r="AT194" s="143" t="s">
        <v>114</v>
      </c>
      <c r="AU194" s="143" t="s">
        <v>110</v>
      </c>
      <c r="AY194" s="13" t="s">
        <v>111</v>
      </c>
      <c r="BE194" s="144">
        <f t="shared" si="14"/>
        <v>0</v>
      </c>
      <c r="BF194" s="144">
        <f t="shared" si="15"/>
        <v>0</v>
      </c>
      <c r="BG194" s="144">
        <f t="shared" si="16"/>
        <v>0</v>
      </c>
      <c r="BH194" s="144">
        <f t="shared" si="17"/>
        <v>0</v>
      </c>
      <c r="BI194" s="144">
        <f t="shared" si="18"/>
        <v>0</v>
      </c>
      <c r="BJ194" s="13" t="s">
        <v>110</v>
      </c>
      <c r="BK194" s="144">
        <f t="shared" si="19"/>
        <v>0</v>
      </c>
      <c r="BL194" s="13" t="s">
        <v>118</v>
      </c>
      <c r="BM194" s="143" t="s">
        <v>303</v>
      </c>
    </row>
    <row r="195" spans="2:65" s="11" customFormat="1" ht="22.75" customHeight="1" x14ac:dyDescent="0.25">
      <c r="B195" s="120"/>
      <c r="D195" s="121" t="s">
        <v>65</v>
      </c>
      <c r="E195" s="129" t="s">
        <v>304</v>
      </c>
      <c r="F195" s="129" t="s">
        <v>305</v>
      </c>
      <c r="J195" s="130">
        <f>BK195</f>
        <v>0</v>
      </c>
      <c r="L195" s="120"/>
      <c r="M195" s="124"/>
      <c r="P195" s="125">
        <f>SUM(P196:P250)</f>
        <v>284.42556000000002</v>
      </c>
      <c r="R195" s="125">
        <f>SUM(R196:R250)</f>
        <v>4.3625500699999993</v>
      </c>
      <c r="T195" s="126">
        <f>SUM(T196:T250)</f>
        <v>5.9001999999999999</v>
      </c>
      <c r="AR195" s="121" t="s">
        <v>110</v>
      </c>
      <c r="AT195" s="127" t="s">
        <v>65</v>
      </c>
      <c r="AU195" s="127" t="s">
        <v>72</v>
      </c>
      <c r="AY195" s="121" t="s">
        <v>111</v>
      </c>
      <c r="BK195" s="128">
        <f>SUM(BK196:BK250)</f>
        <v>0</v>
      </c>
    </row>
    <row r="196" spans="2:65" s="1" customFormat="1" ht="16.5" customHeight="1" x14ac:dyDescent="0.2">
      <c r="B196" s="131"/>
      <c r="C196" s="132" t="s">
        <v>306</v>
      </c>
      <c r="D196" s="132" t="s">
        <v>114</v>
      </c>
      <c r="E196" s="133" t="s">
        <v>307</v>
      </c>
      <c r="F196" s="134" t="s">
        <v>308</v>
      </c>
      <c r="G196" s="135" t="s">
        <v>243</v>
      </c>
      <c r="H196" s="136">
        <v>1</v>
      </c>
      <c r="I196" s="137"/>
      <c r="J196" s="137">
        <f t="shared" ref="J196:J227" si="29">ROUND(I196*H196,2)</f>
        <v>0</v>
      </c>
      <c r="K196" s="138"/>
      <c r="L196" s="25"/>
      <c r="M196" s="139" t="s">
        <v>1</v>
      </c>
      <c r="N196" s="140" t="s">
        <v>32</v>
      </c>
      <c r="O196" s="141">
        <v>5.2729999999999997</v>
      </c>
      <c r="P196" s="141">
        <f t="shared" ref="P196:P227" si="30">O196*H196</f>
        <v>5.2729999999999997</v>
      </c>
      <c r="Q196" s="141">
        <v>0</v>
      </c>
      <c r="R196" s="141">
        <f t="shared" ref="R196:R227" si="31">Q196*H196</f>
        <v>0</v>
      </c>
      <c r="S196" s="141">
        <v>2.8540999999999999</v>
      </c>
      <c r="T196" s="142">
        <f t="shared" ref="T196:T227" si="32">S196*H196</f>
        <v>2.8540999999999999</v>
      </c>
      <c r="AR196" s="143" t="s">
        <v>118</v>
      </c>
      <c r="AT196" s="143" t="s">
        <v>114</v>
      </c>
      <c r="AU196" s="143" t="s">
        <v>110</v>
      </c>
      <c r="AY196" s="13" t="s">
        <v>111</v>
      </c>
      <c r="BE196" s="144">
        <f t="shared" ref="BE196:BE227" si="33">IF(N196="základná",J196,0)</f>
        <v>0</v>
      </c>
      <c r="BF196" s="144">
        <f t="shared" ref="BF196:BF227" si="34">IF(N196="znížená",J196,0)</f>
        <v>0</v>
      </c>
      <c r="BG196" s="144">
        <f t="shared" ref="BG196:BG227" si="35">IF(N196="zákl. prenesená",J196,0)</f>
        <v>0</v>
      </c>
      <c r="BH196" s="144">
        <f t="shared" ref="BH196:BH227" si="36">IF(N196="zníž. prenesená",J196,0)</f>
        <v>0</v>
      </c>
      <c r="BI196" s="144">
        <f t="shared" ref="BI196:BI227" si="37">IF(N196="nulová",J196,0)</f>
        <v>0</v>
      </c>
      <c r="BJ196" s="13" t="s">
        <v>110</v>
      </c>
      <c r="BK196" s="144">
        <f t="shared" ref="BK196:BK227" si="38">ROUND(I196*H196,2)</f>
        <v>0</v>
      </c>
      <c r="BL196" s="13" t="s">
        <v>118</v>
      </c>
      <c r="BM196" s="143" t="s">
        <v>309</v>
      </c>
    </row>
    <row r="197" spans="2:65" s="1" customFormat="1" ht="33" customHeight="1" x14ac:dyDescent="0.2">
      <c r="B197" s="131"/>
      <c r="C197" s="132" t="s">
        <v>310</v>
      </c>
      <c r="D197" s="132" t="s">
        <v>114</v>
      </c>
      <c r="E197" s="133" t="s">
        <v>311</v>
      </c>
      <c r="F197" s="134" t="s">
        <v>312</v>
      </c>
      <c r="G197" s="135" t="s">
        <v>230</v>
      </c>
      <c r="H197" s="136">
        <v>2</v>
      </c>
      <c r="I197" s="137"/>
      <c r="J197" s="137">
        <f t="shared" si="29"/>
        <v>0</v>
      </c>
      <c r="K197" s="138"/>
      <c r="L197" s="25"/>
      <c r="M197" s="139" t="s">
        <v>1</v>
      </c>
      <c r="N197" s="140" t="s">
        <v>32</v>
      </c>
      <c r="O197" s="141">
        <v>1.097</v>
      </c>
      <c r="P197" s="141">
        <f t="shared" si="30"/>
        <v>2.194</v>
      </c>
      <c r="Q197" s="141">
        <v>0</v>
      </c>
      <c r="R197" s="141">
        <f t="shared" si="31"/>
        <v>0</v>
      </c>
      <c r="S197" s="141">
        <v>0</v>
      </c>
      <c r="T197" s="142">
        <f t="shared" si="32"/>
        <v>0</v>
      </c>
      <c r="AR197" s="143" t="s">
        <v>118</v>
      </c>
      <c r="AT197" s="143" t="s">
        <v>114</v>
      </c>
      <c r="AU197" s="143" t="s">
        <v>110</v>
      </c>
      <c r="AY197" s="13" t="s">
        <v>111</v>
      </c>
      <c r="BE197" s="144">
        <f t="shared" si="33"/>
        <v>0</v>
      </c>
      <c r="BF197" s="144">
        <f t="shared" si="34"/>
        <v>0</v>
      </c>
      <c r="BG197" s="144">
        <f t="shared" si="35"/>
        <v>0</v>
      </c>
      <c r="BH197" s="144">
        <f t="shared" si="36"/>
        <v>0</v>
      </c>
      <c r="BI197" s="144">
        <f t="shared" si="37"/>
        <v>0</v>
      </c>
      <c r="BJ197" s="13" t="s">
        <v>110</v>
      </c>
      <c r="BK197" s="144">
        <f t="shared" si="38"/>
        <v>0</v>
      </c>
      <c r="BL197" s="13" t="s">
        <v>118</v>
      </c>
      <c r="BM197" s="143" t="s">
        <v>313</v>
      </c>
    </row>
    <row r="198" spans="2:65" s="1" customFormat="1" ht="33" customHeight="1" x14ac:dyDescent="0.2">
      <c r="B198" s="131"/>
      <c r="C198" s="132" t="s">
        <v>314</v>
      </c>
      <c r="D198" s="132" t="s">
        <v>114</v>
      </c>
      <c r="E198" s="133" t="s">
        <v>315</v>
      </c>
      <c r="F198" s="134" t="s">
        <v>316</v>
      </c>
      <c r="G198" s="135" t="s">
        <v>230</v>
      </c>
      <c r="H198" s="136">
        <v>2</v>
      </c>
      <c r="I198" s="137"/>
      <c r="J198" s="137">
        <f t="shared" si="29"/>
        <v>0</v>
      </c>
      <c r="K198" s="138"/>
      <c r="L198" s="25"/>
      <c r="M198" s="139" t="s">
        <v>1</v>
      </c>
      <c r="N198" s="140" t="s">
        <v>32</v>
      </c>
      <c r="O198" s="141">
        <v>0.378</v>
      </c>
      <c r="P198" s="141">
        <f t="shared" si="30"/>
        <v>0.75600000000000001</v>
      </c>
      <c r="Q198" s="141">
        <v>0</v>
      </c>
      <c r="R198" s="141">
        <f t="shared" si="31"/>
        <v>0</v>
      </c>
      <c r="S198" s="141">
        <v>0</v>
      </c>
      <c r="T198" s="142">
        <f t="shared" si="32"/>
        <v>0</v>
      </c>
      <c r="AR198" s="143" t="s">
        <v>118</v>
      </c>
      <c r="AT198" s="143" t="s">
        <v>114</v>
      </c>
      <c r="AU198" s="143" t="s">
        <v>110</v>
      </c>
      <c r="AY198" s="13" t="s">
        <v>111</v>
      </c>
      <c r="BE198" s="144">
        <f t="shared" si="33"/>
        <v>0</v>
      </c>
      <c r="BF198" s="144">
        <f t="shared" si="34"/>
        <v>0</v>
      </c>
      <c r="BG198" s="144">
        <f t="shared" si="35"/>
        <v>0</v>
      </c>
      <c r="BH198" s="144">
        <f t="shared" si="36"/>
        <v>0</v>
      </c>
      <c r="BI198" s="144">
        <f t="shared" si="37"/>
        <v>0</v>
      </c>
      <c r="BJ198" s="13" t="s">
        <v>110</v>
      </c>
      <c r="BK198" s="144">
        <f t="shared" si="38"/>
        <v>0</v>
      </c>
      <c r="BL198" s="13" t="s">
        <v>118</v>
      </c>
      <c r="BM198" s="143" t="s">
        <v>317</v>
      </c>
    </row>
    <row r="199" spans="2:65" s="1" customFormat="1" ht="16.5" customHeight="1" x14ac:dyDescent="0.2">
      <c r="B199" s="131"/>
      <c r="C199" s="132" t="s">
        <v>318</v>
      </c>
      <c r="D199" s="132" t="s">
        <v>114</v>
      </c>
      <c r="E199" s="133" t="s">
        <v>319</v>
      </c>
      <c r="F199" s="134" t="s">
        <v>320</v>
      </c>
      <c r="G199" s="135" t="s">
        <v>230</v>
      </c>
      <c r="H199" s="136">
        <v>1</v>
      </c>
      <c r="I199" s="137"/>
      <c r="J199" s="137">
        <f t="shared" si="29"/>
        <v>0</v>
      </c>
      <c r="K199" s="138"/>
      <c r="L199" s="25"/>
      <c r="M199" s="139" t="s">
        <v>1</v>
      </c>
      <c r="N199" s="140" t="s">
        <v>32</v>
      </c>
      <c r="O199" s="141">
        <v>5.2729999999999997</v>
      </c>
      <c r="P199" s="141">
        <f t="shared" si="30"/>
        <v>5.2729999999999997</v>
      </c>
      <c r="Q199" s="141">
        <v>0</v>
      </c>
      <c r="R199" s="141">
        <f t="shared" si="31"/>
        <v>0</v>
      </c>
      <c r="S199" s="141">
        <v>2.8540999999999999</v>
      </c>
      <c r="T199" s="142">
        <f t="shared" si="32"/>
        <v>2.8540999999999999</v>
      </c>
      <c r="AR199" s="143" t="s">
        <v>118</v>
      </c>
      <c r="AT199" s="143" t="s">
        <v>114</v>
      </c>
      <c r="AU199" s="143" t="s">
        <v>110</v>
      </c>
      <c r="AY199" s="13" t="s">
        <v>111</v>
      </c>
      <c r="BE199" s="144">
        <f t="shared" si="33"/>
        <v>0</v>
      </c>
      <c r="BF199" s="144">
        <f t="shared" si="34"/>
        <v>0</v>
      </c>
      <c r="BG199" s="144">
        <f t="shared" si="35"/>
        <v>0</v>
      </c>
      <c r="BH199" s="144">
        <f t="shared" si="36"/>
        <v>0</v>
      </c>
      <c r="BI199" s="144">
        <f t="shared" si="37"/>
        <v>0</v>
      </c>
      <c r="BJ199" s="13" t="s">
        <v>110</v>
      </c>
      <c r="BK199" s="144">
        <f t="shared" si="38"/>
        <v>0</v>
      </c>
      <c r="BL199" s="13" t="s">
        <v>118</v>
      </c>
      <c r="BM199" s="143" t="s">
        <v>321</v>
      </c>
    </row>
    <row r="200" spans="2:65" s="1" customFormat="1" ht="24.15" customHeight="1" x14ac:dyDescent="0.2">
      <c r="B200" s="131"/>
      <c r="C200" s="132" t="s">
        <v>322</v>
      </c>
      <c r="D200" s="132" t="s">
        <v>114</v>
      </c>
      <c r="E200" s="133" t="s">
        <v>323</v>
      </c>
      <c r="F200" s="134" t="s">
        <v>324</v>
      </c>
      <c r="G200" s="135" t="s">
        <v>230</v>
      </c>
      <c r="H200" s="136">
        <v>8</v>
      </c>
      <c r="I200" s="137"/>
      <c r="J200" s="137">
        <f t="shared" si="29"/>
        <v>0</v>
      </c>
      <c r="K200" s="138"/>
      <c r="L200" s="25"/>
      <c r="M200" s="139" t="s">
        <v>1</v>
      </c>
      <c r="N200" s="140" t="s">
        <v>32</v>
      </c>
      <c r="O200" s="141">
        <v>0.51114999999999999</v>
      </c>
      <c r="P200" s="141">
        <f t="shared" si="30"/>
        <v>4.0891999999999999</v>
      </c>
      <c r="Q200" s="141">
        <v>7.3999999999999996E-5</v>
      </c>
      <c r="R200" s="141">
        <f t="shared" si="31"/>
        <v>5.9199999999999997E-4</v>
      </c>
      <c r="S200" s="141">
        <v>2.4E-2</v>
      </c>
      <c r="T200" s="142">
        <f t="shared" si="32"/>
        <v>0.192</v>
      </c>
      <c r="AR200" s="143" t="s">
        <v>118</v>
      </c>
      <c r="AT200" s="143" t="s">
        <v>114</v>
      </c>
      <c r="AU200" s="143" t="s">
        <v>110</v>
      </c>
      <c r="AY200" s="13" t="s">
        <v>111</v>
      </c>
      <c r="BE200" s="144">
        <f t="shared" si="33"/>
        <v>0</v>
      </c>
      <c r="BF200" s="144">
        <f t="shared" si="34"/>
        <v>0</v>
      </c>
      <c r="BG200" s="144">
        <f t="shared" si="35"/>
        <v>0</v>
      </c>
      <c r="BH200" s="144">
        <f t="shared" si="36"/>
        <v>0</v>
      </c>
      <c r="BI200" s="144">
        <f t="shared" si="37"/>
        <v>0</v>
      </c>
      <c r="BJ200" s="13" t="s">
        <v>110</v>
      </c>
      <c r="BK200" s="144">
        <f t="shared" si="38"/>
        <v>0</v>
      </c>
      <c r="BL200" s="13" t="s">
        <v>118</v>
      </c>
      <c r="BM200" s="143" t="s">
        <v>325</v>
      </c>
    </row>
    <row r="201" spans="2:65" s="1" customFormat="1" ht="16.5" customHeight="1" x14ac:dyDescent="0.2">
      <c r="B201" s="131"/>
      <c r="C201" s="132" t="s">
        <v>326</v>
      </c>
      <c r="D201" s="132" t="s">
        <v>114</v>
      </c>
      <c r="E201" s="133" t="s">
        <v>327</v>
      </c>
      <c r="F201" s="134" t="s">
        <v>328</v>
      </c>
      <c r="G201" s="135" t="s">
        <v>230</v>
      </c>
      <c r="H201" s="136">
        <v>1</v>
      </c>
      <c r="I201" s="137"/>
      <c r="J201" s="137">
        <f t="shared" si="29"/>
        <v>0</v>
      </c>
      <c r="K201" s="138"/>
      <c r="L201" s="25"/>
      <c r="M201" s="139" t="s">
        <v>1</v>
      </c>
      <c r="N201" s="140" t="s">
        <v>32</v>
      </c>
      <c r="O201" s="141">
        <v>1.8842099999999999</v>
      </c>
      <c r="P201" s="141">
        <f t="shared" si="30"/>
        <v>1.8842099999999999</v>
      </c>
      <c r="Q201" s="141">
        <v>0</v>
      </c>
      <c r="R201" s="141">
        <f t="shared" si="31"/>
        <v>0</v>
      </c>
      <c r="S201" s="141">
        <v>0</v>
      </c>
      <c r="T201" s="142">
        <f t="shared" si="32"/>
        <v>0</v>
      </c>
      <c r="AR201" s="143" t="s">
        <v>118</v>
      </c>
      <c r="AT201" s="143" t="s">
        <v>114</v>
      </c>
      <c r="AU201" s="143" t="s">
        <v>110</v>
      </c>
      <c r="AY201" s="13" t="s">
        <v>111</v>
      </c>
      <c r="BE201" s="144">
        <f t="shared" si="33"/>
        <v>0</v>
      </c>
      <c r="BF201" s="144">
        <f t="shared" si="34"/>
        <v>0</v>
      </c>
      <c r="BG201" s="144">
        <f t="shared" si="35"/>
        <v>0</v>
      </c>
      <c r="BH201" s="144">
        <f t="shared" si="36"/>
        <v>0</v>
      </c>
      <c r="BI201" s="144">
        <f t="shared" si="37"/>
        <v>0</v>
      </c>
      <c r="BJ201" s="13" t="s">
        <v>110</v>
      </c>
      <c r="BK201" s="144">
        <f t="shared" si="38"/>
        <v>0</v>
      </c>
      <c r="BL201" s="13" t="s">
        <v>118</v>
      </c>
      <c r="BM201" s="143" t="s">
        <v>329</v>
      </c>
    </row>
    <row r="202" spans="2:65" s="1" customFormat="1" ht="37.75" customHeight="1" x14ac:dyDescent="0.2">
      <c r="B202" s="131"/>
      <c r="C202" s="145" t="s">
        <v>330</v>
      </c>
      <c r="D202" s="145" t="s">
        <v>120</v>
      </c>
      <c r="E202" s="146" t="s">
        <v>331</v>
      </c>
      <c r="F202" s="147" t="s">
        <v>332</v>
      </c>
      <c r="G202" s="148" t="s">
        <v>230</v>
      </c>
      <c r="H202" s="149">
        <v>1</v>
      </c>
      <c r="I202" s="150"/>
      <c r="J202" s="150">
        <f t="shared" si="29"/>
        <v>0</v>
      </c>
      <c r="K202" s="151"/>
      <c r="L202" s="152"/>
      <c r="M202" s="153" t="s">
        <v>1</v>
      </c>
      <c r="N202" s="154" t="s">
        <v>32</v>
      </c>
      <c r="O202" s="141">
        <v>0</v>
      </c>
      <c r="P202" s="141">
        <f t="shared" si="30"/>
        <v>0</v>
      </c>
      <c r="Q202" s="141">
        <v>2.0899999999999998E-2</v>
      </c>
      <c r="R202" s="141">
        <f t="shared" si="31"/>
        <v>2.0899999999999998E-2</v>
      </c>
      <c r="S202" s="141">
        <v>0</v>
      </c>
      <c r="T202" s="142">
        <f t="shared" si="32"/>
        <v>0</v>
      </c>
      <c r="AR202" s="143" t="s">
        <v>123</v>
      </c>
      <c r="AT202" s="143" t="s">
        <v>120</v>
      </c>
      <c r="AU202" s="143" t="s">
        <v>110</v>
      </c>
      <c r="AY202" s="13" t="s">
        <v>111</v>
      </c>
      <c r="BE202" s="144">
        <f t="shared" si="33"/>
        <v>0</v>
      </c>
      <c r="BF202" s="144">
        <f t="shared" si="34"/>
        <v>0</v>
      </c>
      <c r="BG202" s="144">
        <f t="shared" si="35"/>
        <v>0</v>
      </c>
      <c r="BH202" s="144">
        <f t="shared" si="36"/>
        <v>0</v>
      </c>
      <c r="BI202" s="144">
        <f t="shared" si="37"/>
        <v>0</v>
      </c>
      <c r="BJ202" s="13" t="s">
        <v>110</v>
      </c>
      <c r="BK202" s="144">
        <f t="shared" si="38"/>
        <v>0</v>
      </c>
      <c r="BL202" s="13" t="s">
        <v>118</v>
      </c>
      <c r="BM202" s="143" t="s">
        <v>333</v>
      </c>
    </row>
    <row r="203" spans="2:65" s="1" customFormat="1" ht="24.15" customHeight="1" x14ac:dyDescent="0.2">
      <c r="B203" s="131"/>
      <c r="C203" s="145" t="s">
        <v>334</v>
      </c>
      <c r="D203" s="145" t="s">
        <v>120</v>
      </c>
      <c r="E203" s="146" t="s">
        <v>335</v>
      </c>
      <c r="F203" s="147" t="s">
        <v>336</v>
      </c>
      <c r="G203" s="148" t="s">
        <v>230</v>
      </c>
      <c r="H203" s="149">
        <v>1</v>
      </c>
      <c r="I203" s="150"/>
      <c r="J203" s="150">
        <f t="shared" si="29"/>
        <v>0</v>
      </c>
      <c r="K203" s="151"/>
      <c r="L203" s="152"/>
      <c r="M203" s="153" t="s">
        <v>1</v>
      </c>
      <c r="N203" s="154" t="s">
        <v>32</v>
      </c>
      <c r="O203" s="141">
        <v>0</v>
      </c>
      <c r="P203" s="141">
        <f t="shared" si="30"/>
        <v>0</v>
      </c>
      <c r="Q203" s="141">
        <v>2.0899999999999998E-2</v>
      </c>
      <c r="R203" s="141">
        <f t="shared" si="31"/>
        <v>2.0899999999999998E-2</v>
      </c>
      <c r="S203" s="141">
        <v>0</v>
      </c>
      <c r="T203" s="142">
        <f t="shared" si="32"/>
        <v>0</v>
      </c>
      <c r="AR203" s="143" t="s">
        <v>123</v>
      </c>
      <c r="AT203" s="143" t="s">
        <v>120</v>
      </c>
      <c r="AU203" s="143" t="s">
        <v>110</v>
      </c>
      <c r="AY203" s="13" t="s">
        <v>111</v>
      </c>
      <c r="BE203" s="144">
        <f t="shared" si="33"/>
        <v>0</v>
      </c>
      <c r="BF203" s="144">
        <f t="shared" si="34"/>
        <v>0</v>
      </c>
      <c r="BG203" s="144">
        <f t="shared" si="35"/>
        <v>0</v>
      </c>
      <c r="BH203" s="144">
        <f t="shared" si="36"/>
        <v>0</v>
      </c>
      <c r="BI203" s="144">
        <f t="shared" si="37"/>
        <v>0</v>
      </c>
      <c r="BJ203" s="13" t="s">
        <v>110</v>
      </c>
      <c r="BK203" s="144">
        <f t="shared" si="38"/>
        <v>0</v>
      </c>
      <c r="BL203" s="13" t="s">
        <v>118</v>
      </c>
      <c r="BM203" s="143" t="s">
        <v>337</v>
      </c>
    </row>
    <row r="204" spans="2:65" s="1" customFormat="1" ht="33" customHeight="1" x14ac:dyDescent="0.2">
      <c r="B204" s="131"/>
      <c r="C204" s="132" t="s">
        <v>338</v>
      </c>
      <c r="D204" s="132" t="s">
        <v>114</v>
      </c>
      <c r="E204" s="133" t="s">
        <v>339</v>
      </c>
      <c r="F204" s="134" t="s">
        <v>340</v>
      </c>
      <c r="G204" s="135" t="s">
        <v>230</v>
      </c>
      <c r="H204" s="136">
        <v>1</v>
      </c>
      <c r="I204" s="137"/>
      <c r="J204" s="137">
        <f t="shared" si="29"/>
        <v>0</v>
      </c>
      <c r="K204" s="138"/>
      <c r="L204" s="25"/>
      <c r="M204" s="139" t="s">
        <v>1</v>
      </c>
      <c r="N204" s="140" t="s">
        <v>32</v>
      </c>
      <c r="O204" s="141">
        <v>6.9907899999999996</v>
      </c>
      <c r="P204" s="141">
        <f t="shared" si="30"/>
        <v>6.9907899999999996</v>
      </c>
      <c r="Q204" s="141">
        <v>0</v>
      </c>
      <c r="R204" s="141">
        <f t="shared" si="31"/>
        <v>0</v>
      </c>
      <c r="S204" s="141">
        <v>0</v>
      </c>
      <c r="T204" s="142">
        <f t="shared" si="32"/>
        <v>0</v>
      </c>
      <c r="AR204" s="143" t="s">
        <v>118</v>
      </c>
      <c r="AT204" s="143" t="s">
        <v>114</v>
      </c>
      <c r="AU204" s="143" t="s">
        <v>110</v>
      </c>
      <c r="AY204" s="13" t="s">
        <v>111</v>
      </c>
      <c r="BE204" s="144">
        <f t="shared" si="33"/>
        <v>0</v>
      </c>
      <c r="BF204" s="144">
        <f t="shared" si="34"/>
        <v>0</v>
      </c>
      <c r="BG204" s="144">
        <f t="shared" si="35"/>
        <v>0</v>
      </c>
      <c r="BH204" s="144">
        <f t="shared" si="36"/>
        <v>0</v>
      </c>
      <c r="BI204" s="144">
        <f t="shared" si="37"/>
        <v>0</v>
      </c>
      <c r="BJ204" s="13" t="s">
        <v>110</v>
      </c>
      <c r="BK204" s="144">
        <f t="shared" si="38"/>
        <v>0</v>
      </c>
      <c r="BL204" s="13" t="s">
        <v>118</v>
      </c>
      <c r="BM204" s="143" t="s">
        <v>341</v>
      </c>
    </row>
    <row r="205" spans="2:65" s="1" customFormat="1" ht="24.15" customHeight="1" x14ac:dyDescent="0.2">
      <c r="B205" s="131"/>
      <c r="C205" s="145" t="s">
        <v>342</v>
      </c>
      <c r="D205" s="145" t="s">
        <v>120</v>
      </c>
      <c r="E205" s="146" t="s">
        <v>343</v>
      </c>
      <c r="F205" s="147" t="s">
        <v>344</v>
      </c>
      <c r="G205" s="148" t="s">
        <v>230</v>
      </c>
      <c r="H205" s="149">
        <v>1</v>
      </c>
      <c r="I205" s="150"/>
      <c r="J205" s="150">
        <f t="shared" si="29"/>
        <v>0</v>
      </c>
      <c r="K205" s="151"/>
      <c r="L205" s="152"/>
      <c r="M205" s="153" t="s">
        <v>1</v>
      </c>
      <c r="N205" s="154" t="s">
        <v>32</v>
      </c>
      <c r="O205" s="141">
        <v>0</v>
      </c>
      <c r="P205" s="141">
        <f t="shared" si="30"/>
        <v>0</v>
      </c>
      <c r="Q205" s="141">
        <v>0.22</v>
      </c>
      <c r="R205" s="141">
        <f t="shared" si="31"/>
        <v>0.22</v>
      </c>
      <c r="S205" s="141">
        <v>0</v>
      </c>
      <c r="T205" s="142">
        <f t="shared" si="32"/>
        <v>0</v>
      </c>
      <c r="AR205" s="143" t="s">
        <v>123</v>
      </c>
      <c r="AT205" s="143" t="s">
        <v>120</v>
      </c>
      <c r="AU205" s="143" t="s">
        <v>110</v>
      </c>
      <c r="AY205" s="13" t="s">
        <v>111</v>
      </c>
      <c r="BE205" s="144">
        <f t="shared" si="33"/>
        <v>0</v>
      </c>
      <c r="BF205" s="144">
        <f t="shared" si="34"/>
        <v>0</v>
      </c>
      <c r="BG205" s="144">
        <f t="shared" si="35"/>
        <v>0</v>
      </c>
      <c r="BH205" s="144">
        <f t="shared" si="36"/>
        <v>0</v>
      </c>
      <c r="BI205" s="144">
        <f t="shared" si="37"/>
        <v>0</v>
      </c>
      <c r="BJ205" s="13" t="s">
        <v>110</v>
      </c>
      <c r="BK205" s="144">
        <f t="shared" si="38"/>
        <v>0</v>
      </c>
      <c r="BL205" s="13" t="s">
        <v>118</v>
      </c>
      <c r="BM205" s="143" t="s">
        <v>345</v>
      </c>
    </row>
    <row r="206" spans="2:65" s="1" customFormat="1" ht="24.15" customHeight="1" x14ac:dyDescent="0.2">
      <c r="B206" s="131"/>
      <c r="C206" s="132" t="s">
        <v>346</v>
      </c>
      <c r="D206" s="132" t="s">
        <v>114</v>
      </c>
      <c r="E206" s="133" t="s">
        <v>347</v>
      </c>
      <c r="F206" s="134" t="s">
        <v>348</v>
      </c>
      <c r="G206" s="135" t="s">
        <v>230</v>
      </c>
      <c r="H206" s="136">
        <v>1</v>
      </c>
      <c r="I206" s="137"/>
      <c r="J206" s="137">
        <f t="shared" si="29"/>
        <v>0</v>
      </c>
      <c r="K206" s="138"/>
      <c r="L206" s="25"/>
      <c r="M206" s="139" t="s">
        <v>1</v>
      </c>
      <c r="N206" s="140" t="s">
        <v>32</v>
      </c>
      <c r="O206" s="141">
        <v>0.54254000000000002</v>
      </c>
      <c r="P206" s="141">
        <f t="shared" si="30"/>
        <v>0.54254000000000002</v>
      </c>
      <c r="Q206" s="141">
        <v>0</v>
      </c>
      <c r="R206" s="141">
        <f t="shared" si="31"/>
        <v>0</v>
      </c>
      <c r="S206" s="141">
        <v>0</v>
      </c>
      <c r="T206" s="142">
        <f t="shared" si="32"/>
        <v>0</v>
      </c>
      <c r="AR206" s="143" t="s">
        <v>118</v>
      </c>
      <c r="AT206" s="143" t="s">
        <v>114</v>
      </c>
      <c r="AU206" s="143" t="s">
        <v>110</v>
      </c>
      <c r="AY206" s="13" t="s">
        <v>111</v>
      </c>
      <c r="BE206" s="144">
        <f t="shared" si="33"/>
        <v>0</v>
      </c>
      <c r="BF206" s="144">
        <f t="shared" si="34"/>
        <v>0</v>
      </c>
      <c r="BG206" s="144">
        <f t="shared" si="35"/>
        <v>0</v>
      </c>
      <c r="BH206" s="144">
        <f t="shared" si="36"/>
        <v>0</v>
      </c>
      <c r="BI206" s="144">
        <f t="shared" si="37"/>
        <v>0</v>
      </c>
      <c r="BJ206" s="13" t="s">
        <v>110</v>
      </c>
      <c r="BK206" s="144">
        <f t="shared" si="38"/>
        <v>0</v>
      </c>
      <c r="BL206" s="13" t="s">
        <v>118</v>
      </c>
      <c r="BM206" s="143" t="s">
        <v>349</v>
      </c>
    </row>
    <row r="207" spans="2:65" s="1" customFormat="1" ht="37.75" customHeight="1" x14ac:dyDescent="0.2">
      <c r="B207" s="131"/>
      <c r="C207" s="145" t="s">
        <v>350</v>
      </c>
      <c r="D207" s="145" t="s">
        <v>120</v>
      </c>
      <c r="E207" s="146" t="s">
        <v>351</v>
      </c>
      <c r="F207" s="147" t="s">
        <v>352</v>
      </c>
      <c r="G207" s="148" t="s">
        <v>230</v>
      </c>
      <c r="H207" s="149">
        <v>1</v>
      </c>
      <c r="I207" s="150"/>
      <c r="J207" s="150">
        <f t="shared" si="29"/>
        <v>0</v>
      </c>
      <c r="K207" s="151"/>
      <c r="L207" s="152"/>
      <c r="M207" s="153" t="s">
        <v>1</v>
      </c>
      <c r="N207" s="154" t="s">
        <v>32</v>
      </c>
      <c r="O207" s="141">
        <v>0</v>
      </c>
      <c r="P207" s="141">
        <f t="shared" si="30"/>
        <v>0</v>
      </c>
      <c r="Q207" s="141">
        <v>4.1999999999999997E-3</v>
      </c>
      <c r="R207" s="141">
        <f t="shared" si="31"/>
        <v>4.1999999999999997E-3</v>
      </c>
      <c r="S207" s="141">
        <v>0</v>
      </c>
      <c r="T207" s="142">
        <f t="shared" si="32"/>
        <v>0</v>
      </c>
      <c r="AR207" s="143" t="s">
        <v>123</v>
      </c>
      <c r="AT207" s="143" t="s">
        <v>120</v>
      </c>
      <c r="AU207" s="143" t="s">
        <v>110</v>
      </c>
      <c r="AY207" s="13" t="s">
        <v>111</v>
      </c>
      <c r="BE207" s="144">
        <f t="shared" si="33"/>
        <v>0</v>
      </c>
      <c r="BF207" s="144">
        <f t="shared" si="34"/>
        <v>0</v>
      </c>
      <c r="BG207" s="144">
        <f t="shared" si="35"/>
        <v>0</v>
      </c>
      <c r="BH207" s="144">
        <f t="shared" si="36"/>
        <v>0</v>
      </c>
      <c r="BI207" s="144">
        <f t="shared" si="37"/>
        <v>0</v>
      </c>
      <c r="BJ207" s="13" t="s">
        <v>110</v>
      </c>
      <c r="BK207" s="144">
        <f t="shared" si="38"/>
        <v>0</v>
      </c>
      <c r="BL207" s="13" t="s">
        <v>118</v>
      </c>
      <c r="BM207" s="143" t="s">
        <v>353</v>
      </c>
    </row>
    <row r="208" spans="2:65" s="1" customFormat="1" ht="24.15" customHeight="1" x14ac:dyDescent="0.2">
      <c r="B208" s="131"/>
      <c r="C208" s="132" t="s">
        <v>354</v>
      </c>
      <c r="D208" s="132" t="s">
        <v>114</v>
      </c>
      <c r="E208" s="133" t="s">
        <v>355</v>
      </c>
      <c r="F208" s="134" t="s">
        <v>356</v>
      </c>
      <c r="G208" s="135" t="s">
        <v>230</v>
      </c>
      <c r="H208" s="136">
        <v>1</v>
      </c>
      <c r="I208" s="137"/>
      <c r="J208" s="137">
        <f t="shared" si="29"/>
        <v>0</v>
      </c>
      <c r="K208" s="138"/>
      <c r="L208" s="25"/>
      <c r="M208" s="139" t="s">
        <v>1</v>
      </c>
      <c r="N208" s="140" t="s">
        <v>32</v>
      </c>
      <c r="O208" s="141">
        <v>1.41144</v>
      </c>
      <c r="P208" s="141">
        <f t="shared" si="30"/>
        <v>1.41144</v>
      </c>
      <c r="Q208" s="141">
        <v>0</v>
      </c>
      <c r="R208" s="141">
        <f t="shared" si="31"/>
        <v>0</v>
      </c>
      <c r="S208" s="141">
        <v>0</v>
      </c>
      <c r="T208" s="142">
        <f t="shared" si="32"/>
        <v>0</v>
      </c>
      <c r="AR208" s="143" t="s">
        <v>118</v>
      </c>
      <c r="AT208" s="143" t="s">
        <v>114</v>
      </c>
      <c r="AU208" s="143" t="s">
        <v>110</v>
      </c>
      <c r="AY208" s="13" t="s">
        <v>111</v>
      </c>
      <c r="BE208" s="144">
        <f t="shared" si="33"/>
        <v>0</v>
      </c>
      <c r="BF208" s="144">
        <f t="shared" si="34"/>
        <v>0</v>
      </c>
      <c r="BG208" s="144">
        <f t="shared" si="35"/>
        <v>0</v>
      </c>
      <c r="BH208" s="144">
        <f t="shared" si="36"/>
        <v>0</v>
      </c>
      <c r="BI208" s="144">
        <f t="shared" si="37"/>
        <v>0</v>
      </c>
      <c r="BJ208" s="13" t="s">
        <v>110</v>
      </c>
      <c r="BK208" s="144">
        <f t="shared" si="38"/>
        <v>0</v>
      </c>
      <c r="BL208" s="13" t="s">
        <v>118</v>
      </c>
      <c r="BM208" s="143" t="s">
        <v>357</v>
      </c>
    </row>
    <row r="209" spans="2:65" s="1" customFormat="1" ht="37.75" customHeight="1" x14ac:dyDescent="0.2">
      <c r="B209" s="131"/>
      <c r="C209" s="145" t="s">
        <v>358</v>
      </c>
      <c r="D209" s="145" t="s">
        <v>120</v>
      </c>
      <c r="E209" s="146" t="s">
        <v>359</v>
      </c>
      <c r="F209" s="147" t="s">
        <v>360</v>
      </c>
      <c r="G209" s="148" t="s">
        <v>230</v>
      </c>
      <c r="H209" s="149">
        <v>1</v>
      </c>
      <c r="I209" s="150"/>
      <c r="J209" s="150">
        <f t="shared" si="29"/>
        <v>0</v>
      </c>
      <c r="K209" s="151"/>
      <c r="L209" s="152"/>
      <c r="M209" s="153" t="s">
        <v>1</v>
      </c>
      <c r="N209" s="154" t="s">
        <v>32</v>
      </c>
      <c r="O209" s="141">
        <v>0</v>
      </c>
      <c r="P209" s="141">
        <f t="shared" si="30"/>
        <v>0</v>
      </c>
      <c r="Q209" s="141">
        <v>7.4999999999999997E-3</v>
      </c>
      <c r="R209" s="141">
        <f t="shared" si="31"/>
        <v>7.4999999999999997E-3</v>
      </c>
      <c r="S209" s="141">
        <v>0</v>
      </c>
      <c r="T209" s="142">
        <f t="shared" si="32"/>
        <v>0</v>
      </c>
      <c r="AR209" s="143" t="s">
        <v>123</v>
      </c>
      <c r="AT209" s="143" t="s">
        <v>120</v>
      </c>
      <c r="AU209" s="143" t="s">
        <v>110</v>
      </c>
      <c r="AY209" s="13" t="s">
        <v>111</v>
      </c>
      <c r="BE209" s="144">
        <f t="shared" si="33"/>
        <v>0</v>
      </c>
      <c r="BF209" s="144">
        <f t="shared" si="34"/>
        <v>0</v>
      </c>
      <c r="BG209" s="144">
        <f t="shared" si="35"/>
        <v>0</v>
      </c>
      <c r="BH209" s="144">
        <f t="shared" si="36"/>
        <v>0</v>
      </c>
      <c r="BI209" s="144">
        <f t="shared" si="37"/>
        <v>0</v>
      </c>
      <c r="BJ209" s="13" t="s">
        <v>110</v>
      </c>
      <c r="BK209" s="144">
        <f t="shared" si="38"/>
        <v>0</v>
      </c>
      <c r="BL209" s="13" t="s">
        <v>118</v>
      </c>
      <c r="BM209" s="143" t="s">
        <v>361</v>
      </c>
    </row>
    <row r="210" spans="2:65" s="1" customFormat="1" ht="37.75" customHeight="1" x14ac:dyDescent="0.2">
      <c r="B210" s="131"/>
      <c r="C210" s="132" t="s">
        <v>362</v>
      </c>
      <c r="D210" s="132" t="s">
        <v>114</v>
      </c>
      <c r="E210" s="133" t="s">
        <v>363</v>
      </c>
      <c r="F210" s="134" t="s">
        <v>364</v>
      </c>
      <c r="G210" s="135" t="s">
        <v>271</v>
      </c>
      <c r="H210" s="136">
        <v>1</v>
      </c>
      <c r="I210" s="137"/>
      <c r="J210" s="137">
        <f t="shared" si="29"/>
        <v>0</v>
      </c>
      <c r="K210" s="138"/>
      <c r="L210" s="25"/>
      <c r="M210" s="139" t="s">
        <v>1</v>
      </c>
      <c r="N210" s="140" t="s">
        <v>32</v>
      </c>
      <c r="O210" s="141">
        <v>0.35248000000000002</v>
      </c>
      <c r="P210" s="141">
        <f t="shared" si="30"/>
        <v>0.35248000000000002</v>
      </c>
      <c r="Q210" s="141">
        <v>4.2665000000000003E-3</v>
      </c>
      <c r="R210" s="141">
        <f t="shared" si="31"/>
        <v>4.2665000000000003E-3</v>
      </c>
      <c r="S210" s="141">
        <v>0</v>
      </c>
      <c r="T210" s="142">
        <f t="shared" si="32"/>
        <v>0</v>
      </c>
      <c r="AR210" s="143" t="s">
        <v>118</v>
      </c>
      <c r="AT210" s="143" t="s">
        <v>114</v>
      </c>
      <c r="AU210" s="143" t="s">
        <v>110</v>
      </c>
      <c r="AY210" s="13" t="s">
        <v>111</v>
      </c>
      <c r="BE210" s="144">
        <f t="shared" si="33"/>
        <v>0</v>
      </c>
      <c r="BF210" s="144">
        <f t="shared" si="34"/>
        <v>0</v>
      </c>
      <c r="BG210" s="144">
        <f t="shared" si="35"/>
        <v>0</v>
      </c>
      <c r="BH210" s="144">
        <f t="shared" si="36"/>
        <v>0</v>
      </c>
      <c r="BI210" s="144">
        <f t="shared" si="37"/>
        <v>0</v>
      </c>
      <c r="BJ210" s="13" t="s">
        <v>110</v>
      </c>
      <c r="BK210" s="144">
        <f t="shared" si="38"/>
        <v>0</v>
      </c>
      <c r="BL210" s="13" t="s">
        <v>118</v>
      </c>
      <c r="BM210" s="143" t="s">
        <v>365</v>
      </c>
    </row>
    <row r="211" spans="2:65" s="1" customFormat="1" ht="37.75" customHeight="1" x14ac:dyDescent="0.2">
      <c r="B211" s="131"/>
      <c r="C211" s="132" t="s">
        <v>366</v>
      </c>
      <c r="D211" s="132" t="s">
        <v>114</v>
      </c>
      <c r="E211" s="133" t="s">
        <v>367</v>
      </c>
      <c r="F211" s="134" t="s">
        <v>368</v>
      </c>
      <c r="G211" s="135" t="s">
        <v>271</v>
      </c>
      <c r="H211" s="136">
        <v>1</v>
      </c>
      <c r="I211" s="137"/>
      <c r="J211" s="137">
        <f t="shared" si="29"/>
        <v>0</v>
      </c>
      <c r="K211" s="138"/>
      <c r="L211" s="25"/>
      <c r="M211" s="139" t="s">
        <v>1</v>
      </c>
      <c r="N211" s="140" t="s">
        <v>32</v>
      </c>
      <c r="O211" s="141">
        <v>0.32131999999999999</v>
      </c>
      <c r="P211" s="141">
        <f t="shared" si="30"/>
        <v>0.32131999999999999</v>
      </c>
      <c r="Q211" s="141">
        <v>2.2680000000000001E-3</v>
      </c>
      <c r="R211" s="141">
        <f t="shared" si="31"/>
        <v>2.2680000000000001E-3</v>
      </c>
      <c r="S211" s="141">
        <v>0</v>
      </c>
      <c r="T211" s="142">
        <f t="shared" si="32"/>
        <v>0</v>
      </c>
      <c r="AR211" s="143" t="s">
        <v>118</v>
      </c>
      <c r="AT211" s="143" t="s">
        <v>114</v>
      </c>
      <c r="AU211" s="143" t="s">
        <v>110</v>
      </c>
      <c r="AY211" s="13" t="s">
        <v>111</v>
      </c>
      <c r="BE211" s="144">
        <f t="shared" si="33"/>
        <v>0</v>
      </c>
      <c r="BF211" s="144">
        <f t="shared" si="34"/>
        <v>0</v>
      </c>
      <c r="BG211" s="144">
        <f t="shared" si="35"/>
        <v>0</v>
      </c>
      <c r="BH211" s="144">
        <f t="shared" si="36"/>
        <v>0</v>
      </c>
      <c r="BI211" s="144">
        <f t="shared" si="37"/>
        <v>0</v>
      </c>
      <c r="BJ211" s="13" t="s">
        <v>110</v>
      </c>
      <c r="BK211" s="144">
        <f t="shared" si="38"/>
        <v>0</v>
      </c>
      <c r="BL211" s="13" t="s">
        <v>118</v>
      </c>
      <c r="BM211" s="143" t="s">
        <v>369</v>
      </c>
    </row>
    <row r="212" spans="2:65" s="1" customFormat="1" ht="24.15" customHeight="1" x14ac:dyDescent="0.2">
      <c r="B212" s="131"/>
      <c r="C212" s="132" t="s">
        <v>370</v>
      </c>
      <c r="D212" s="132" t="s">
        <v>114</v>
      </c>
      <c r="E212" s="133" t="s">
        <v>371</v>
      </c>
      <c r="F212" s="134" t="s">
        <v>372</v>
      </c>
      <c r="G212" s="135" t="s">
        <v>271</v>
      </c>
      <c r="H212" s="136">
        <v>1</v>
      </c>
      <c r="I212" s="137"/>
      <c r="J212" s="137">
        <f t="shared" si="29"/>
        <v>0</v>
      </c>
      <c r="K212" s="138"/>
      <c r="L212" s="25"/>
      <c r="M212" s="139" t="s">
        <v>1</v>
      </c>
      <c r="N212" s="140" t="s">
        <v>32</v>
      </c>
      <c r="O212" s="141">
        <v>28</v>
      </c>
      <c r="P212" s="141">
        <f t="shared" si="30"/>
        <v>28</v>
      </c>
      <c r="Q212" s="141">
        <v>0</v>
      </c>
      <c r="R212" s="141">
        <f t="shared" si="31"/>
        <v>0</v>
      </c>
      <c r="S212" s="141">
        <v>0</v>
      </c>
      <c r="T212" s="142">
        <f t="shared" si="32"/>
        <v>0</v>
      </c>
      <c r="AR212" s="143" t="s">
        <v>118</v>
      </c>
      <c r="AT212" s="143" t="s">
        <v>114</v>
      </c>
      <c r="AU212" s="143" t="s">
        <v>110</v>
      </c>
      <c r="AY212" s="13" t="s">
        <v>111</v>
      </c>
      <c r="BE212" s="144">
        <f t="shared" si="33"/>
        <v>0</v>
      </c>
      <c r="BF212" s="144">
        <f t="shared" si="34"/>
        <v>0</v>
      </c>
      <c r="BG212" s="144">
        <f t="shared" si="35"/>
        <v>0</v>
      </c>
      <c r="BH212" s="144">
        <f t="shared" si="36"/>
        <v>0</v>
      </c>
      <c r="BI212" s="144">
        <f t="shared" si="37"/>
        <v>0</v>
      </c>
      <c r="BJ212" s="13" t="s">
        <v>110</v>
      </c>
      <c r="BK212" s="144">
        <f t="shared" si="38"/>
        <v>0</v>
      </c>
      <c r="BL212" s="13" t="s">
        <v>118</v>
      </c>
      <c r="BM212" s="143" t="s">
        <v>373</v>
      </c>
    </row>
    <row r="213" spans="2:65" s="1" customFormat="1" ht="37.75" customHeight="1" x14ac:dyDescent="0.2">
      <c r="B213" s="131"/>
      <c r="C213" s="132" t="s">
        <v>374</v>
      </c>
      <c r="D213" s="132" t="s">
        <v>114</v>
      </c>
      <c r="E213" s="133" t="s">
        <v>375</v>
      </c>
      <c r="F213" s="134" t="s">
        <v>376</v>
      </c>
      <c r="G213" s="135" t="s">
        <v>271</v>
      </c>
      <c r="H213" s="136">
        <v>1</v>
      </c>
      <c r="I213" s="137"/>
      <c r="J213" s="137">
        <f t="shared" si="29"/>
        <v>0</v>
      </c>
      <c r="K213" s="138"/>
      <c r="L213" s="25"/>
      <c r="M213" s="139" t="s">
        <v>1</v>
      </c>
      <c r="N213" s="140" t="s">
        <v>32</v>
      </c>
      <c r="O213" s="141">
        <v>0.83262999999999998</v>
      </c>
      <c r="P213" s="141">
        <f t="shared" si="30"/>
        <v>0.83262999999999998</v>
      </c>
      <c r="Q213" s="141">
        <v>3.0329999999999999E-2</v>
      </c>
      <c r="R213" s="141">
        <f t="shared" si="31"/>
        <v>3.0329999999999999E-2</v>
      </c>
      <c r="S213" s="141">
        <v>0</v>
      </c>
      <c r="T213" s="142">
        <f t="shared" si="32"/>
        <v>0</v>
      </c>
      <c r="AR213" s="143" t="s">
        <v>118</v>
      </c>
      <c r="AT213" s="143" t="s">
        <v>114</v>
      </c>
      <c r="AU213" s="143" t="s">
        <v>110</v>
      </c>
      <c r="AY213" s="13" t="s">
        <v>111</v>
      </c>
      <c r="BE213" s="144">
        <f t="shared" si="33"/>
        <v>0</v>
      </c>
      <c r="BF213" s="144">
        <f t="shared" si="34"/>
        <v>0</v>
      </c>
      <c r="BG213" s="144">
        <f t="shared" si="35"/>
        <v>0</v>
      </c>
      <c r="BH213" s="144">
        <f t="shared" si="36"/>
        <v>0</v>
      </c>
      <c r="BI213" s="144">
        <f t="shared" si="37"/>
        <v>0</v>
      </c>
      <c r="BJ213" s="13" t="s">
        <v>110</v>
      </c>
      <c r="BK213" s="144">
        <f t="shared" si="38"/>
        <v>0</v>
      </c>
      <c r="BL213" s="13" t="s">
        <v>118</v>
      </c>
      <c r="BM213" s="143" t="s">
        <v>377</v>
      </c>
    </row>
    <row r="214" spans="2:65" s="1" customFormat="1" ht="37.75" customHeight="1" x14ac:dyDescent="0.2">
      <c r="B214" s="131"/>
      <c r="C214" s="132" t="s">
        <v>378</v>
      </c>
      <c r="D214" s="132" t="s">
        <v>114</v>
      </c>
      <c r="E214" s="133" t="s">
        <v>379</v>
      </c>
      <c r="F214" s="134" t="s">
        <v>364</v>
      </c>
      <c r="G214" s="135" t="s">
        <v>271</v>
      </c>
      <c r="H214" s="136">
        <v>1</v>
      </c>
      <c r="I214" s="137"/>
      <c r="J214" s="137">
        <f t="shared" si="29"/>
        <v>0</v>
      </c>
      <c r="K214" s="138"/>
      <c r="L214" s="25"/>
      <c r="M214" s="139" t="s">
        <v>1</v>
      </c>
      <c r="N214" s="140" t="s">
        <v>32</v>
      </c>
      <c r="O214" s="141">
        <v>0.83262999999999998</v>
      </c>
      <c r="P214" s="141">
        <f t="shared" si="30"/>
        <v>0.83262999999999998</v>
      </c>
      <c r="Q214" s="141">
        <v>3.0329999999999999E-2</v>
      </c>
      <c r="R214" s="141">
        <f t="shared" si="31"/>
        <v>3.0329999999999999E-2</v>
      </c>
      <c r="S214" s="141">
        <v>0</v>
      </c>
      <c r="T214" s="142">
        <f t="shared" si="32"/>
        <v>0</v>
      </c>
      <c r="AR214" s="143" t="s">
        <v>118</v>
      </c>
      <c r="AT214" s="143" t="s">
        <v>114</v>
      </c>
      <c r="AU214" s="143" t="s">
        <v>110</v>
      </c>
      <c r="AY214" s="13" t="s">
        <v>111</v>
      </c>
      <c r="BE214" s="144">
        <f t="shared" si="33"/>
        <v>0</v>
      </c>
      <c r="BF214" s="144">
        <f t="shared" si="34"/>
        <v>0</v>
      </c>
      <c r="BG214" s="144">
        <f t="shared" si="35"/>
        <v>0</v>
      </c>
      <c r="BH214" s="144">
        <f t="shared" si="36"/>
        <v>0</v>
      </c>
      <c r="BI214" s="144">
        <f t="shared" si="37"/>
        <v>0</v>
      </c>
      <c r="BJ214" s="13" t="s">
        <v>110</v>
      </c>
      <c r="BK214" s="144">
        <f t="shared" si="38"/>
        <v>0</v>
      </c>
      <c r="BL214" s="13" t="s">
        <v>118</v>
      </c>
      <c r="BM214" s="143" t="s">
        <v>380</v>
      </c>
    </row>
    <row r="215" spans="2:65" s="1" customFormat="1" ht="37.75" customHeight="1" x14ac:dyDescent="0.2">
      <c r="B215" s="131"/>
      <c r="C215" s="132" t="s">
        <v>381</v>
      </c>
      <c r="D215" s="132" t="s">
        <v>114</v>
      </c>
      <c r="E215" s="133" t="s">
        <v>382</v>
      </c>
      <c r="F215" s="134" t="s">
        <v>383</v>
      </c>
      <c r="G215" s="135" t="s">
        <v>271</v>
      </c>
      <c r="H215" s="136">
        <v>1</v>
      </c>
      <c r="I215" s="137"/>
      <c r="J215" s="137">
        <f t="shared" si="29"/>
        <v>0</v>
      </c>
      <c r="K215" s="138"/>
      <c r="L215" s="25"/>
      <c r="M215" s="139" t="s">
        <v>1</v>
      </c>
      <c r="N215" s="140" t="s">
        <v>32</v>
      </c>
      <c r="O215" s="141">
        <v>0.77844999999999998</v>
      </c>
      <c r="P215" s="141">
        <f t="shared" si="30"/>
        <v>0.77844999999999998</v>
      </c>
      <c r="Q215" s="141">
        <v>4.0329999999999998E-2</v>
      </c>
      <c r="R215" s="141">
        <f t="shared" si="31"/>
        <v>4.0329999999999998E-2</v>
      </c>
      <c r="S215" s="141">
        <v>0</v>
      </c>
      <c r="T215" s="142">
        <f t="shared" si="32"/>
        <v>0</v>
      </c>
      <c r="AR215" s="143" t="s">
        <v>118</v>
      </c>
      <c r="AT215" s="143" t="s">
        <v>114</v>
      </c>
      <c r="AU215" s="143" t="s">
        <v>110</v>
      </c>
      <c r="AY215" s="13" t="s">
        <v>111</v>
      </c>
      <c r="BE215" s="144">
        <f t="shared" si="33"/>
        <v>0</v>
      </c>
      <c r="BF215" s="144">
        <f t="shared" si="34"/>
        <v>0</v>
      </c>
      <c r="BG215" s="144">
        <f t="shared" si="35"/>
        <v>0</v>
      </c>
      <c r="BH215" s="144">
        <f t="shared" si="36"/>
        <v>0</v>
      </c>
      <c r="BI215" s="144">
        <f t="shared" si="37"/>
        <v>0</v>
      </c>
      <c r="BJ215" s="13" t="s">
        <v>110</v>
      </c>
      <c r="BK215" s="144">
        <f t="shared" si="38"/>
        <v>0</v>
      </c>
      <c r="BL215" s="13" t="s">
        <v>118</v>
      </c>
      <c r="BM215" s="143" t="s">
        <v>384</v>
      </c>
    </row>
    <row r="216" spans="2:65" s="1" customFormat="1" ht="16.5" customHeight="1" x14ac:dyDescent="0.2">
      <c r="B216" s="131"/>
      <c r="C216" s="132" t="s">
        <v>385</v>
      </c>
      <c r="D216" s="132" t="s">
        <v>114</v>
      </c>
      <c r="E216" s="133" t="s">
        <v>386</v>
      </c>
      <c r="F216" s="134" t="s">
        <v>387</v>
      </c>
      <c r="G216" s="135" t="s">
        <v>271</v>
      </c>
      <c r="H216" s="136">
        <v>1</v>
      </c>
      <c r="I216" s="137"/>
      <c r="J216" s="137">
        <f t="shared" si="29"/>
        <v>0</v>
      </c>
      <c r="K216" s="138"/>
      <c r="L216" s="25"/>
      <c r="M216" s="139" t="s">
        <v>1</v>
      </c>
      <c r="N216" s="140" t="s">
        <v>32</v>
      </c>
      <c r="O216" s="141">
        <v>0.77844999999999998</v>
      </c>
      <c r="P216" s="141">
        <f t="shared" si="30"/>
        <v>0.77844999999999998</v>
      </c>
      <c r="Q216" s="141">
        <v>4.0329999999999998E-2</v>
      </c>
      <c r="R216" s="141">
        <f t="shared" si="31"/>
        <v>4.0329999999999998E-2</v>
      </c>
      <c r="S216" s="141">
        <v>0</v>
      </c>
      <c r="T216" s="142">
        <f t="shared" si="32"/>
        <v>0</v>
      </c>
      <c r="AR216" s="143" t="s">
        <v>118</v>
      </c>
      <c r="AT216" s="143" t="s">
        <v>114</v>
      </c>
      <c r="AU216" s="143" t="s">
        <v>110</v>
      </c>
      <c r="AY216" s="13" t="s">
        <v>111</v>
      </c>
      <c r="BE216" s="144">
        <f t="shared" si="33"/>
        <v>0</v>
      </c>
      <c r="BF216" s="144">
        <f t="shared" si="34"/>
        <v>0</v>
      </c>
      <c r="BG216" s="144">
        <f t="shared" si="35"/>
        <v>0</v>
      </c>
      <c r="BH216" s="144">
        <f t="shared" si="36"/>
        <v>0</v>
      </c>
      <c r="BI216" s="144">
        <f t="shared" si="37"/>
        <v>0</v>
      </c>
      <c r="BJ216" s="13" t="s">
        <v>110</v>
      </c>
      <c r="BK216" s="144">
        <f t="shared" si="38"/>
        <v>0</v>
      </c>
      <c r="BL216" s="13" t="s">
        <v>118</v>
      </c>
      <c r="BM216" s="143" t="s">
        <v>388</v>
      </c>
    </row>
    <row r="217" spans="2:65" s="1" customFormat="1" ht="21.75" customHeight="1" x14ac:dyDescent="0.2">
      <c r="B217" s="131"/>
      <c r="C217" s="132" t="s">
        <v>389</v>
      </c>
      <c r="D217" s="132" t="s">
        <v>114</v>
      </c>
      <c r="E217" s="133" t="s">
        <v>390</v>
      </c>
      <c r="F217" s="134" t="s">
        <v>391</v>
      </c>
      <c r="G217" s="135" t="s">
        <v>271</v>
      </c>
      <c r="H217" s="136">
        <v>1</v>
      </c>
      <c r="I217" s="137"/>
      <c r="J217" s="137">
        <f t="shared" si="29"/>
        <v>0</v>
      </c>
      <c r="K217" s="138"/>
      <c r="L217" s="25"/>
      <c r="M217" s="139" t="s">
        <v>1</v>
      </c>
      <c r="N217" s="140" t="s">
        <v>32</v>
      </c>
      <c r="O217" s="141">
        <v>1.01945</v>
      </c>
      <c r="P217" s="141">
        <f t="shared" si="30"/>
        <v>1.01945</v>
      </c>
      <c r="Q217" s="141">
        <v>4.0329999999999998E-2</v>
      </c>
      <c r="R217" s="141">
        <f t="shared" si="31"/>
        <v>4.0329999999999998E-2</v>
      </c>
      <c r="S217" s="141">
        <v>0</v>
      </c>
      <c r="T217" s="142">
        <f t="shared" si="32"/>
        <v>0</v>
      </c>
      <c r="AR217" s="143" t="s">
        <v>118</v>
      </c>
      <c r="AT217" s="143" t="s">
        <v>114</v>
      </c>
      <c r="AU217" s="143" t="s">
        <v>110</v>
      </c>
      <c r="AY217" s="13" t="s">
        <v>111</v>
      </c>
      <c r="BE217" s="144">
        <f t="shared" si="33"/>
        <v>0</v>
      </c>
      <c r="BF217" s="144">
        <f t="shared" si="34"/>
        <v>0</v>
      </c>
      <c r="BG217" s="144">
        <f t="shared" si="35"/>
        <v>0</v>
      </c>
      <c r="BH217" s="144">
        <f t="shared" si="36"/>
        <v>0</v>
      </c>
      <c r="BI217" s="144">
        <f t="shared" si="37"/>
        <v>0</v>
      </c>
      <c r="BJ217" s="13" t="s">
        <v>110</v>
      </c>
      <c r="BK217" s="144">
        <f t="shared" si="38"/>
        <v>0</v>
      </c>
      <c r="BL217" s="13" t="s">
        <v>118</v>
      </c>
      <c r="BM217" s="143" t="s">
        <v>392</v>
      </c>
    </row>
    <row r="218" spans="2:65" s="1" customFormat="1" ht="24.15" customHeight="1" x14ac:dyDescent="0.2">
      <c r="B218" s="131"/>
      <c r="C218" s="145" t="s">
        <v>393</v>
      </c>
      <c r="D218" s="145" t="s">
        <v>120</v>
      </c>
      <c r="E218" s="146" t="s">
        <v>394</v>
      </c>
      <c r="F218" s="147" t="s">
        <v>395</v>
      </c>
      <c r="G218" s="148" t="s">
        <v>230</v>
      </c>
      <c r="H218" s="149">
        <v>1</v>
      </c>
      <c r="I218" s="150"/>
      <c r="J218" s="150">
        <f t="shared" si="29"/>
        <v>0</v>
      </c>
      <c r="K218" s="151"/>
      <c r="L218" s="152"/>
      <c r="M218" s="153" t="s">
        <v>1</v>
      </c>
      <c r="N218" s="154" t="s">
        <v>32</v>
      </c>
      <c r="O218" s="141">
        <v>0</v>
      </c>
      <c r="P218" s="141">
        <f t="shared" si="30"/>
        <v>0</v>
      </c>
      <c r="Q218" s="141">
        <v>2.0500000000000002E-3</v>
      </c>
      <c r="R218" s="141">
        <f t="shared" si="31"/>
        <v>2.0500000000000002E-3</v>
      </c>
      <c r="S218" s="141">
        <v>0</v>
      </c>
      <c r="T218" s="142">
        <f t="shared" si="32"/>
        <v>0</v>
      </c>
      <c r="AR218" s="143" t="s">
        <v>123</v>
      </c>
      <c r="AT218" s="143" t="s">
        <v>120</v>
      </c>
      <c r="AU218" s="143" t="s">
        <v>110</v>
      </c>
      <c r="AY218" s="13" t="s">
        <v>111</v>
      </c>
      <c r="BE218" s="144">
        <f t="shared" si="33"/>
        <v>0</v>
      </c>
      <c r="BF218" s="144">
        <f t="shared" si="34"/>
        <v>0</v>
      </c>
      <c r="BG218" s="144">
        <f t="shared" si="35"/>
        <v>0</v>
      </c>
      <c r="BH218" s="144">
        <f t="shared" si="36"/>
        <v>0</v>
      </c>
      <c r="BI218" s="144">
        <f t="shared" si="37"/>
        <v>0</v>
      </c>
      <c r="BJ218" s="13" t="s">
        <v>110</v>
      </c>
      <c r="BK218" s="144">
        <f t="shared" si="38"/>
        <v>0</v>
      </c>
      <c r="BL218" s="13" t="s">
        <v>118</v>
      </c>
      <c r="BM218" s="143" t="s">
        <v>396</v>
      </c>
    </row>
    <row r="219" spans="2:65" s="1" customFormat="1" ht="24.15" customHeight="1" x14ac:dyDescent="0.2">
      <c r="B219" s="131"/>
      <c r="C219" s="145" t="s">
        <v>397</v>
      </c>
      <c r="D219" s="145" t="s">
        <v>120</v>
      </c>
      <c r="E219" s="146" t="s">
        <v>398</v>
      </c>
      <c r="F219" s="147" t="s">
        <v>399</v>
      </c>
      <c r="G219" s="148" t="s">
        <v>230</v>
      </c>
      <c r="H219" s="149">
        <v>1</v>
      </c>
      <c r="I219" s="150"/>
      <c r="J219" s="150">
        <f t="shared" si="29"/>
        <v>0</v>
      </c>
      <c r="K219" s="151"/>
      <c r="L219" s="152"/>
      <c r="M219" s="153" t="s">
        <v>1</v>
      </c>
      <c r="N219" s="154" t="s">
        <v>32</v>
      </c>
      <c r="O219" s="141">
        <v>0</v>
      </c>
      <c r="P219" s="141">
        <f t="shared" si="30"/>
        <v>0</v>
      </c>
      <c r="Q219" s="141">
        <v>2.0500000000000002E-3</v>
      </c>
      <c r="R219" s="141">
        <f t="shared" si="31"/>
        <v>2.0500000000000002E-3</v>
      </c>
      <c r="S219" s="141">
        <v>0</v>
      </c>
      <c r="T219" s="142">
        <f t="shared" si="32"/>
        <v>0</v>
      </c>
      <c r="AR219" s="143" t="s">
        <v>123</v>
      </c>
      <c r="AT219" s="143" t="s">
        <v>120</v>
      </c>
      <c r="AU219" s="143" t="s">
        <v>110</v>
      </c>
      <c r="AY219" s="13" t="s">
        <v>111</v>
      </c>
      <c r="BE219" s="144">
        <f t="shared" si="33"/>
        <v>0</v>
      </c>
      <c r="BF219" s="144">
        <f t="shared" si="34"/>
        <v>0</v>
      </c>
      <c r="BG219" s="144">
        <f t="shared" si="35"/>
        <v>0</v>
      </c>
      <c r="BH219" s="144">
        <f t="shared" si="36"/>
        <v>0</v>
      </c>
      <c r="BI219" s="144">
        <f t="shared" si="37"/>
        <v>0</v>
      </c>
      <c r="BJ219" s="13" t="s">
        <v>110</v>
      </c>
      <c r="BK219" s="144">
        <f t="shared" si="38"/>
        <v>0</v>
      </c>
      <c r="BL219" s="13" t="s">
        <v>118</v>
      </c>
      <c r="BM219" s="143" t="s">
        <v>400</v>
      </c>
    </row>
    <row r="220" spans="2:65" s="1" customFormat="1" ht="24.15" customHeight="1" x14ac:dyDescent="0.2">
      <c r="B220" s="131"/>
      <c r="C220" s="145" t="s">
        <v>401</v>
      </c>
      <c r="D220" s="145" t="s">
        <v>120</v>
      </c>
      <c r="E220" s="146" t="s">
        <v>402</v>
      </c>
      <c r="F220" s="147" t="s">
        <v>403</v>
      </c>
      <c r="G220" s="148" t="s">
        <v>230</v>
      </c>
      <c r="H220" s="149">
        <v>1</v>
      </c>
      <c r="I220" s="150"/>
      <c r="J220" s="150">
        <f t="shared" si="29"/>
        <v>0</v>
      </c>
      <c r="K220" s="151"/>
      <c r="L220" s="152"/>
      <c r="M220" s="153" t="s">
        <v>1</v>
      </c>
      <c r="N220" s="154" t="s">
        <v>32</v>
      </c>
      <c r="O220" s="141">
        <v>0</v>
      </c>
      <c r="P220" s="141">
        <f t="shared" si="30"/>
        <v>0</v>
      </c>
      <c r="Q220" s="141">
        <v>2.0500000000000002E-3</v>
      </c>
      <c r="R220" s="141">
        <f t="shared" si="31"/>
        <v>2.0500000000000002E-3</v>
      </c>
      <c r="S220" s="141">
        <v>0</v>
      </c>
      <c r="T220" s="142">
        <f t="shared" si="32"/>
        <v>0</v>
      </c>
      <c r="AR220" s="143" t="s">
        <v>123</v>
      </c>
      <c r="AT220" s="143" t="s">
        <v>120</v>
      </c>
      <c r="AU220" s="143" t="s">
        <v>110</v>
      </c>
      <c r="AY220" s="13" t="s">
        <v>111</v>
      </c>
      <c r="BE220" s="144">
        <f t="shared" si="33"/>
        <v>0</v>
      </c>
      <c r="BF220" s="144">
        <f t="shared" si="34"/>
        <v>0</v>
      </c>
      <c r="BG220" s="144">
        <f t="shared" si="35"/>
        <v>0</v>
      </c>
      <c r="BH220" s="144">
        <f t="shared" si="36"/>
        <v>0</v>
      </c>
      <c r="BI220" s="144">
        <f t="shared" si="37"/>
        <v>0</v>
      </c>
      <c r="BJ220" s="13" t="s">
        <v>110</v>
      </c>
      <c r="BK220" s="144">
        <f t="shared" si="38"/>
        <v>0</v>
      </c>
      <c r="BL220" s="13" t="s">
        <v>118</v>
      </c>
      <c r="BM220" s="143" t="s">
        <v>404</v>
      </c>
    </row>
    <row r="221" spans="2:65" s="1" customFormat="1" ht="24.15" customHeight="1" x14ac:dyDescent="0.2">
      <c r="B221" s="131"/>
      <c r="C221" s="145" t="s">
        <v>405</v>
      </c>
      <c r="D221" s="145" t="s">
        <v>120</v>
      </c>
      <c r="E221" s="146" t="s">
        <v>406</v>
      </c>
      <c r="F221" s="147" t="s">
        <v>407</v>
      </c>
      <c r="G221" s="148" t="s">
        <v>408</v>
      </c>
      <c r="H221" s="149">
        <v>50</v>
      </c>
      <c r="I221" s="150"/>
      <c r="J221" s="150">
        <f t="shared" si="29"/>
        <v>0</v>
      </c>
      <c r="K221" s="151"/>
      <c r="L221" s="152"/>
      <c r="M221" s="153" t="s">
        <v>1</v>
      </c>
      <c r="N221" s="154" t="s">
        <v>32</v>
      </c>
      <c r="O221" s="141">
        <v>0</v>
      </c>
      <c r="P221" s="141">
        <f t="shared" si="30"/>
        <v>0</v>
      </c>
      <c r="Q221" s="141">
        <v>2.0500000000000002E-3</v>
      </c>
      <c r="R221" s="141">
        <f t="shared" si="31"/>
        <v>0.10250000000000001</v>
      </c>
      <c r="S221" s="141">
        <v>0</v>
      </c>
      <c r="T221" s="142">
        <f t="shared" si="32"/>
        <v>0</v>
      </c>
      <c r="AR221" s="143" t="s">
        <v>123</v>
      </c>
      <c r="AT221" s="143" t="s">
        <v>120</v>
      </c>
      <c r="AU221" s="143" t="s">
        <v>110</v>
      </c>
      <c r="AY221" s="13" t="s">
        <v>111</v>
      </c>
      <c r="BE221" s="144">
        <f t="shared" si="33"/>
        <v>0</v>
      </c>
      <c r="BF221" s="144">
        <f t="shared" si="34"/>
        <v>0</v>
      </c>
      <c r="BG221" s="144">
        <f t="shared" si="35"/>
        <v>0</v>
      </c>
      <c r="BH221" s="144">
        <f t="shared" si="36"/>
        <v>0</v>
      </c>
      <c r="BI221" s="144">
        <f t="shared" si="37"/>
        <v>0</v>
      </c>
      <c r="BJ221" s="13" t="s">
        <v>110</v>
      </c>
      <c r="BK221" s="144">
        <f t="shared" si="38"/>
        <v>0</v>
      </c>
      <c r="BL221" s="13" t="s">
        <v>118</v>
      </c>
      <c r="BM221" s="143" t="s">
        <v>409</v>
      </c>
    </row>
    <row r="222" spans="2:65" s="1" customFormat="1" ht="24.15" customHeight="1" x14ac:dyDescent="0.2">
      <c r="B222" s="131"/>
      <c r="C222" s="145" t="s">
        <v>410</v>
      </c>
      <c r="D222" s="145" t="s">
        <v>120</v>
      </c>
      <c r="E222" s="146" t="s">
        <v>411</v>
      </c>
      <c r="F222" s="147" t="s">
        <v>412</v>
      </c>
      <c r="G222" s="148" t="s">
        <v>230</v>
      </c>
      <c r="H222" s="149">
        <v>1</v>
      </c>
      <c r="I222" s="150"/>
      <c r="J222" s="150">
        <f t="shared" si="29"/>
        <v>0</v>
      </c>
      <c r="K222" s="151"/>
      <c r="L222" s="152"/>
      <c r="M222" s="153" t="s">
        <v>1</v>
      </c>
      <c r="N222" s="154" t="s">
        <v>32</v>
      </c>
      <c r="O222" s="141">
        <v>0</v>
      </c>
      <c r="P222" s="141">
        <f t="shared" si="30"/>
        <v>0</v>
      </c>
      <c r="Q222" s="141">
        <v>2.0500000000000002E-3</v>
      </c>
      <c r="R222" s="141">
        <f t="shared" si="31"/>
        <v>2.0500000000000002E-3</v>
      </c>
      <c r="S222" s="141">
        <v>0</v>
      </c>
      <c r="T222" s="142">
        <f t="shared" si="32"/>
        <v>0</v>
      </c>
      <c r="AR222" s="143" t="s">
        <v>123</v>
      </c>
      <c r="AT222" s="143" t="s">
        <v>120</v>
      </c>
      <c r="AU222" s="143" t="s">
        <v>110</v>
      </c>
      <c r="AY222" s="13" t="s">
        <v>111</v>
      </c>
      <c r="BE222" s="144">
        <f t="shared" si="33"/>
        <v>0</v>
      </c>
      <c r="BF222" s="144">
        <f t="shared" si="34"/>
        <v>0</v>
      </c>
      <c r="BG222" s="144">
        <f t="shared" si="35"/>
        <v>0</v>
      </c>
      <c r="BH222" s="144">
        <f t="shared" si="36"/>
        <v>0</v>
      </c>
      <c r="BI222" s="144">
        <f t="shared" si="37"/>
        <v>0</v>
      </c>
      <c r="BJ222" s="13" t="s">
        <v>110</v>
      </c>
      <c r="BK222" s="144">
        <f t="shared" si="38"/>
        <v>0</v>
      </c>
      <c r="BL222" s="13" t="s">
        <v>118</v>
      </c>
      <c r="BM222" s="143" t="s">
        <v>413</v>
      </c>
    </row>
    <row r="223" spans="2:65" s="1" customFormat="1" ht="24.15" customHeight="1" x14ac:dyDescent="0.2">
      <c r="B223" s="131"/>
      <c r="C223" s="145" t="s">
        <v>414</v>
      </c>
      <c r="D223" s="145" t="s">
        <v>120</v>
      </c>
      <c r="E223" s="146" t="s">
        <v>415</v>
      </c>
      <c r="F223" s="147" t="s">
        <v>416</v>
      </c>
      <c r="G223" s="148" t="s">
        <v>230</v>
      </c>
      <c r="H223" s="149">
        <v>1</v>
      </c>
      <c r="I223" s="150"/>
      <c r="J223" s="150">
        <f t="shared" si="29"/>
        <v>0</v>
      </c>
      <c r="K223" s="151"/>
      <c r="L223" s="152"/>
      <c r="M223" s="153" t="s">
        <v>1</v>
      </c>
      <c r="N223" s="154" t="s">
        <v>32</v>
      </c>
      <c r="O223" s="141">
        <v>0</v>
      </c>
      <c r="P223" s="141">
        <f t="shared" si="30"/>
        <v>0</v>
      </c>
      <c r="Q223" s="141">
        <v>2.0500000000000002E-3</v>
      </c>
      <c r="R223" s="141">
        <f t="shared" si="31"/>
        <v>2.0500000000000002E-3</v>
      </c>
      <c r="S223" s="141">
        <v>0</v>
      </c>
      <c r="T223" s="142">
        <f t="shared" si="32"/>
        <v>0</v>
      </c>
      <c r="AR223" s="143" t="s">
        <v>123</v>
      </c>
      <c r="AT223" s="143" t="s">
        <v>120</v>
      </c>
      <c r="AU223" s="143" t="s">
        <v>110</v>
      </c>
      <c r="AY223" s="13" t="s">
        <v>111</v>
      </c>
      <c r="BE223" s="144">
        <f t="shared" si="33"/>
        <v>0</v>
      </c>
      <c r="BF223" s="144">
        <f t="shared" si="34"/>
        <v>0</v>
      </c>
      <c r="BG223" s="144">
        <f t="shared" si="35"/>
        <v>0</v>
      </c>
      <c r="BH223" s="144">
        <f t="shared" si="36"/>
        <v>0</v>
      </c>
      <c r="BI223" s="144">
        <f t="shared" si="37"/>
        <v>0</v>
      </c>
      <c r="BJ223" s="13" t="s">
        <v>110</v>
      </c>
      <c r="BK223" s="144">
        <f t="shared" si="38"/>
        <v>0</v>
      </c>
      <c r="BL223" s="13" t="s">
        <v>118</v>
      </c>
      <c r="BM223" s="143" t="s">
        <v>417</v>
      </c>
    </row>
    <row r="224" spans="2:65" s="1" customFormat="1" ht="16.5" customHeight="1" x14ac:dyDescent="0.2">
      <c r="B224" s="131"/>
      <c r="C224" s="132" t="s">
        <v>418</v>
      </c>
      <c r="D224" s="132" t="s">
        <v>114</v>
      </c>
      <c r="E224" s="133" t="s">
        <v>419</v>
      </c>
      <c r="F224" s="134" t="s">
        <v>420</v>
      </c>
      <c r="G224" s="135" t="s">
        <v>271</v>
      </c>
      <c r="H224" s="136">
        <v>1</v>
      </c>
      <c r="I224" s="137"/>
      <c r="J224" s="137">
        <f t="shared" si="29"/>
        <v>0</v>
      </c>
      <c r="K224" s="138"/>
      <c r="L224" s="25"/>
      <c r="M224" s="139" t="s">
        <v>1</v>
      </c>
      <c r="N224" s="140" t="s">
        <v>32</v>
      </c>
      <c r="O224" s="141">
        <v>0.77844999999999998</v>
      </c>
      <c r="P224" s="141">
        <f t="shared" si="30"/>
        <v>0.77844999999999998</v>
      </c>
      <c r="Q224" s="141">
        <v>4.0329999999999998E-2</v>
      </c>
      <c r="R224" s="141">
        <f t="shared" si="31"/>
        <v>4.0329999999999998E-2</v>
      </c>
      <c r="S224" s="141">
        <v>0</v>
      </c>
      <c r="T224" s="142">
        <f t="shared" si="32"/>
        <v>0</v>
      </c>
      <c r="AR224" s="143" t="s">
        <v>118</v>
      </c>
      <c r="AT224" s="143" t="s">
        <v>114</v>
      </c>
      <c r="AU224" s="143" t="s">
        <v>110</v>
      </c>
      <c r="AY224" s="13" t="s">
        <v>111</v>
      </c>
      <c r="BE224" s="144">
        <f t="shared" si="33"/>
        <v>0</v>
      </c>
      <c r="BF224" s="144">
        <f t="shared" si="34"/>
        <v>0</v>
      </c>
      <c r="BG224" s="144">
        <f t="shared" si="35"/>
        <v>0</v>
      </c>
      <c r="BH224" s="144">
        <f t="shared" si="36"/>
        <v>0</v>
      </c>
      <c r="BI224" s="144">
        <f t="shared" si="37"/>
        <v>0</v>
      </c>
      <c r="BJ224" s="13" t="s">
        <v>110</v>
      </c>
      <c r="BK224" s="144">
        <f t="shared" si="38"/>
        <v>0</v>
      </c>
      <c r="BL224" s="13" t="s">
        <v>118</v>
      </c>
      <c r="BM224" s="143" t="s">
        <v>421</v>
      </c>
    </row>
    <row r="225" spans="2:65" s="1" customFormat="1" ht="24.15" customHeight="1" x14ac:dyDescent="0.2">
      <c r="B225" s="131"/>
      <c r="C225" s="132" t="s">
        <v>422</v>
      </c>
      <c r="D225" s="132" t="s">
        <v>114</v>
      </c>
      <c r="E225" s="133" t="s">
        <v>423</v>
      </c>
      <c r="F225" s="134" t="s">
        <v>424</v>
      </c>
      <c r="G225" s="135" t="s">
        <v>271</v>
      </c>
      <c r="H225" s="136">
        <v>5</v>
      </c>
      <c r="I225" s="137"/>
      <c r="J225" s="137">
        <f t="shared" si="29"/>
        <v>0</v>
      </c>
      <c r="K225" s="138"/>
      <c r="L225" s="25"/>
      <c r="M225" s="139" t="s">
        <v>1</v>
      </c>
      <c r="N225" s="140" t="s">
        <v>32</v>
      </c>
      <c r="O225" s="141">
        <v>0.26601000000000002</v>
      </c>
      <c r="P225" s="141">
        <f t="shared" si="30"/>
        <v>1.3300500000000002</v>
      </c>
      <c r="Q225" s="141">
        <v>1.8389999999999998E-5</v>
      </c>
      <c r="R225" s="141">
        <f t="shared" si="31"/>
        <v>9.1949999999999985E-5</v>
      </c>
      <c r="S225" s="141">
        <v>0</v>
      </c>
      <c r="T225" s="142">
        <f t="shared" si="32"/>
        <v>0</v>
      </c>
      <c r="AR225" s="143" t="s">
        <v>118</v>
      </c>
      <c r="AT225" s="143" t="s">
        <v>114</v>
      </c>
      <c r="AU225" s="143" t="s">
        <v>110</v>
      </c>
      <c r="AY225" s="13" t="s">
        <v>111</v>
      </c>
      <c r="BE225" s="144">
        <f t="shared" si="33"/>
        <v>0</v>
      </c>
      <c r="BF225" s="144">
        <f t="shared" si="34"/>
        <v>0</v>
      </c>
      <c r="BG225" s="144">
        <f t="shared" si="35"/>
        <v>0</v>
      </c>
      <c r="BH225" s="144">
        <f t="shared" si="36"/>
        <v>0</v>
      </c>
      <c r="BI225" s="144">
        <f t="shared" si="37"/>
        <v>0</v>
      </c>
      <c r="BJ225" s="13" t="s">
        <v>110</v>
      </c>
      <c r="BK225" s="144">
        <f t="shared" si="38"/>
        <v>0</v>
      </c>
      <c r="BL225" s="13" t="s">
        <v>118</v>
      </c>
      <c r="BM225" s="143" t="s">
        <v>425</v>
      </c>
    </row>
    <row r="226" spans="2:65" s="1" customFormat="1" ht="33" customHeight="1" x14ac:dyDescent="0.2">
      <c r="B226" s="131"/>
      <c r="C226" s="145" t="s">
        <v>426</v>
      </c>
      <c r="D226" s="145" t="s">
        <v>120</v>
      </c>
      <c r="E226" s="146" t="s">
        <v>427</v>
      </c>
      <c r="F226" s="147" t="s">
        <v>428</v>
      </c>
      <c r="G226" s="148" t="s">
        <v>230</v>
      </c>
      <c r="H226" s="149">
        <v>1</v>
      </c>
      <c r="I226" s="150"/>
      <c r="J226" s="150">
        <f t="shared" si="29"/>
        <v>0</v>
      </c>
      <c r="K226" s="151"/>
      <c r="L226" s="152"/>
      <c r="M226" s="153" t="s">
        <v>1</v>
      </c>
      <c r="N226" s="154" t="s">
        <v>32</v>
      </c>
      <c r="O226" s="141">
        <v>0</v>
      </c>
      <c r="P226" s="141">
        <f t="shared" si="30"/>
        <v>0</v>
      </c>
      <c r="Q226" s="141">
        <v>1.7569999999999999E-2</v>
      </c>
      <c r="R226" s="141">
        <f t="shared" si="31"/>
        <v>1.7569999999999999E-2</v>
      </c>
      <c r="S226" s="141">
        <v>0</v>
      </c>
      <c r="T226" s="142">
        <f t="shared" si="32"/>
        <v>0</v>
      </c>
      <c r="AR226" s="143" t="s">
        <v>123</v>
      </c>
      <c r="AT226" s="143" t="s">
        <v>120</v>
      </c>
      <c r="AU226" s="143" t="s">
        <v>110</v>
      </c>
      <c r="AY226" s="13" t="s">
        <v>111</v>
      </c>
      <c r="BE226" s="144">
        <f t="shared" si="33"/>
        <v>0</v>
      </c>
      <c r="BF226" s="144">
        <f t="shared" si="34"/>
        <v>0</v>
      </c>
      <c r="BG226" s="144">
        <f t="shared" si="35"/>
        <v>0</v>
      </c>
      <c r="BH226" s="144">
        <f t="shared" si="36"/>
        <v>0</v>
      </c>
      <c r="BI226" s="144">
        <f t="shared" si="37"/>
        <v>0</v>
      </c>
      <c r="BJ226" s="13" t="s">
        <v>110</v>
      </c>
      <c r="BK226" s="144">
        <f t="shared" si="38"/>
        <v>0</v>
      </c>
      <c r="BL226" s="13" t="s">
        <v>118</v>
      </c>
      <c r="BM226" s="143" t="s">
        <v>429</v>
      </c>
    </row>
    <row r="227" spans="2:65" s="1" customFormat="1" ht="33" customHeight="1" x14ac:dyDescent="0.2">
      <c r="B227" s="131"/>
      <c r="C227" s="145" t="s">
        <v>430</v>
      </c>
      <c r="D227" s="145" t="s">
        <v>120</v>
      </c>
      <c r="E227" s="146" t="s">
        <v>431</v>
      </c>
      <c r="F227" s="147" t="s">
        <v>432</v>
      </c>
      <c r="G227" s="148" t="s">
        <v>230</v>
      </c>
      <c r="H227" s="149">
        <v>1</v>
      </c>
      <c r="I227" s="150"/>
      <c r="J227" s="150">
        <f t="shared" si="29"/>
        <v>0</v>
      </c>
      <c r="K227" s="151"/>
      <c r="L227" s="152"/>
      <c r="M227" s="153" t="s">
        <v>1</v>
      </c>
      <c r="N227" s="154" t="s">
        <v>32</v>
      </c>
      <c r="O227" s="141">
        <v>0</v>
      </c>
      <c r="P227" s="141">
        <f t="shared" si="30"/>
        <v>0</v>
      </c>
      <c r="Q227" s="141">
        <v>1.7569999999999999E-2</v>
      </c>
      <c r="R227" s="141">
        <f t="shared" si="31"/>
        <v>1.7569999999999999E-2</v>
      </c>
      <c r="S227" s="141">
        <v>0</v>
      </c>
      <c r="T227" s="142">
        <f t="shared" si="32"/>
        <v>0</v>
      </c>
      <c r="AR227" s="143" t="s">
        <v>123</v>
      </c>
      <c r="AT227" s="143" t="s">
        <v>120</v>
      </c>
      <c r="AU227" s="143" t="s">
        <v>110</v>
      </c>
      <c r="AY227" s="13" t="s">
        <v>111</v>
      </c>
      <c r="BE227" s="144">
        <f t="shared" si="33"/>
        <v>0</v>
      </c>
      <c r="BF227" s="144">
        <f t="shared" si="34"/>
        <v>0</v>
      </c>
      <c r="BG227" s="144">
        <f t="shared" si="35"/>
        <v>0</v>
      </c>
      <c r="BH227" s="144">
        <f t="shared" si="36"/>
        <v>0</v>
      </c>
      <c r="BI227" s="144">
        <f t="shared" si="37"/>
        <v>0</v>
      </c>
      <c r="BJ227" s="13" t="s">
        <v>110</v>
      </c>
      <c r="BK227" s="144">
        <f t="shared" si="38"/>
        <v>0</v>
      </c>
      <c r="BL227" s="13" t="s">
        <v>118</v>
      </c>
      <c r="BM227" s="143" t="s">
        <v>433</v>
      </c>
    </row>
    <row r="228" spans="2:65" s="1" customFormat="1" ht="33" customHeight="1" x14ac:dyDescent="0.2">
      <c r="B228" s="131"/>
      <c r="C228" s="145" t="s">
        <v>434</v>
      </c>
      <c r="D228" s="145" t="s">
        <v>120</v>
      </c>
      <c r="E228" s="146" t="s">
        <v>435</v>
      </c>
      <c r="F228" s="147" t="s">
        <v>432</v>
      </c>
      <c r="G228" s="148" t="s">
        <v>230</v>
      </c>
      <c r="H228" s="149">
        <v>1</v>
      </c>
      <c r="I228" s="150"/>
      <c r="J228" s="150">
        <f t="shared" ref="J228:J250" si="39">ROUND(I228*H228,2)</f>
        <v>0</v>
      </c>
      <c r="K228" s="151"/>
      <c r="L228" s="152"/>
      <c r="M228" s="153" t="s">
        <v>1</v>
      </c>
      <c r="N228" s="154" t="s">
        <v>32</v>
      </c>
      <c r="O228" s="141">
        <v>0</v>
      </c>
      <c r="P228" s="141">
        <f t="shared" ref="P228:P250" si="40">O228*H228</f>
        <v>0</v>
      </c>
      <c r="Q228" s="141">
        <v>1.7569999999999999E-2</v>
      </c>
      <c r="R228" s="141">
        <f t="shared" ref="R228:R250" si="41">Q228*H228</f>
        <v>1.7569999999999999E-2</v>
      </c>
      <c r="S228" s="141">
        <v>0</v>
      </c>
      <c r="T228" s="142">
        <f t="shared" ref="T228:T250" si="42">S228*H228</f>
        <v>0</v>
      </c>
      <c r="AR228" s="143" t="s">
        <v>123</v>
      </c>
      <c r="AT228" s="143" t="s">
        <v>120</v>
      </c>
      <c r="AU228" s="143" t="s">
        <v>110</v>
      </c>
      <c r="AY228" s="13" t="s">
        <v>111</v>
      </c>
      <c r="BE228" s="144">
        <f t="shared" ref="BE228:BE250" si="43">IF(N228="základná",J228,0)</f>
        <v>0</v>
      </c>
      <c r="BF228" s="144">
        <f t="shared" ref="BF228:BF250" si="44">IF(N228="znížená",J228,0)</f>
        <v>0</v>
      </c>
      <c r="BG228" s="144">
        <f t="shared" ref="BG228:BG250" si="45">IF(N228="zákl. prenesená",J228,0)</f>
        <v>0</v>
      </c>
      <c r="BH228" s="144">
        <f t="shared" ref="BH228:BH250" si="46">IF(N228="zníž. prenesená",J228,0)</f>
        <v>0</v>
      </c>
      <c r="BI228" s="144">
        <f t="shared" ref="BI228:BI250" si="47">IF(N228="nulová",J228,0)</f>
        <v>0</v>
      </c>
      <c r="BJ228" s="13" t="s">
        <v>110</v>
      </c>
      <c r="BK228" s="144">
        <f t="shared" ref="BK228:BK250" si="48">ROUND(I228*H228,2)</f>
        <v>0</v>
      </c>
      <c r="BL228" s="13" t="s">
        <v>118</v>
      </c>
      <c r="BM228" s="143" t="s">
        <v>436</v>
      </c>
    </row>
    <row r="229" spans="2:65" s="1" customFormat="1" ht="24.15" customHeight="1" x14ac:dyDescent="0.2">
      <c r="B229" s="131"/>
      <c r="C229" s="145" t="s">
        <v>437</v>
      </c>
      <c r="D229" s="145" t="s">
        <v>120</v>
      </c>
      <c r="E229" s="146" t="s">
        <v>438</v>
      </c>
      <c r="F229" s="147" t="s">
        <v>439</v>
      </c>
      <c r="G229" s="148" t="s">
        <v>230</v>
      </c>
      <c r="H229" s="149">
        <v>1</v>
      </c>
      <c r="I229" s="150"/>
      <c r="J229" s="150">
        <f t="shared" si="39"/>
        <v>0</v>
      </c>
      <c r="K229" s="151"/>
      <c r="L229" s="152"/>
      <c r="M229" s="153" t="s">
        <v>1</v>
      </c>
      <c r="N229" s="154" t="s">
        <v>32</v>
      </c>
      <c r="O229" s="141">
        <v>0</v>
      </c>
      <c r="P229" s="141">
        <f t="shared" si="40"/>
        <v>0</v>
      </c>
      <c r="Q229" s="141">
        <v>1.7569999999999999E-2</v>
      </c>
      <c r="R229" s="141">
        <f t="shared" si="41"/>
        <v>1.7569999999999999E-2</v>
      </c>
      <c r="S229" s="141">
        <v>0</v>
      </c>
      <c r="T229" s="142">
        <f t="shared" si="42"/>
        <v>0</v>
      </c>
      <c r="AR229" s="143" t="s">
        <v>123</v>
      </c>
      <c r="AT229" s="143" t="s">
        <v>120</v>
      </c>
      <c r="AU229" s="143" t="s">
        <v>110</v>
      </c>
      <c r="AY229" s="13" t="s">
        <v>111</v>
      </c>
      <c r="BE229" s="144">
        <f t="shared" si="43"/>
        <v>0</v>
      </c>
      <c r="BF229" s="144">
        <f t="shared" si="44"/>
        <v>0</v>
      </c>
      <c r="BG229" s="144">
        <f t="shared" si="45"/>
        <v>0</v>
      </c>
      <c r="BH229" s="144">
        <f t="shared" si="46"/>
        <v>0</v>
      </c>
      <c r="BI229" s="144">
        <f t="shared" si="47"/>
        <v>0</v>
      </c>
      <c r="BJ229" s="13" t="s">
        <v>110</v>
      </c>
      <c r="BK229" s="144">
        <f t="shared" si="48"/>
        <v>0</v>
      </c>
      <c r="BL229" s="13" t="s">
        <v>118</v>
      </c>
      <c r="BM229" s="143" t="s">
        <v>440</v>
      </c>
    </row>
    <row r="230" spans="2:65" s="1" customFormat="1" ht="24.15" customHeight="1" x14ac:dyDescent="0.2">
      <c r="B230" s="131"/>
      <c r="C230" s="145" t="s">
        <v>441</v>
      </c>
      <c r="D230" s="145" t="s">
        <v>120</v>
      </c>
      <c r="E230" s="146" t="s">
        <v>442</v>
      </c>
      <c r="F230" s="147" t="s">
        <v>439</v>
      </c>
      <c r="G230" s="148" t="s">
        <v>230</v>
      </c>
      <c r="H230" s="149">
        <v>1</v>
      </c>
      <c r="I230" s="150"/>
      <c r="J230" s="150">
        <f t="shared" si="39"/>
        <v>0</v>
      </c>
      <c r="K230" s="151"/>
      <c r="L230" s="152"/>
      <c r="M230" s="153" t="s">
        <v>1</v>
      </c>
      <c r="N230" s="154" t="s">
        <v>32</v>
      </c>
      <c r="O230" s="141">
        <v>0</v>
      </c>
      <c r="P230" s="141">
        <f t="shared" si="40"/>
        <v>0</v>
      </c>
      <c r="Q230" s="141">
        <v>1.7569999999999999E-2</v>
      </c>
      <c r="R230" s="141">
        <f t="shared" si="41"/>
        <v>1.7569999999999999E-2</v>
      </c>
      <c r="S230" s="141">
        <v>0</v>
      </c>
      <c r="T230" s="142">
        <f t="shared" si="42"/>
        <v>0</v>
      </c>
      <c r="AR230" s="143" t="s">
        <v>123</v>
      </c>
      <c r="AT230" s="143" t="s">
        <v>120</v>
      </c>
      <c r="AU230" s="143" t="s">
        <v>110</v>
      </c>
      <c r="AY230" s="13" t="s">
        <v>111</v>
      </c>
      <c r="BE230" s="144">
        <f t="shared" si="43"/>
        <v>0</v>
      </c>
      <c r="BF230" s="144">
        <f t="shared" si="44"/>
        <v>0</v>
      </c>
      <c r="BG230" s="144">
        <f t="shared" si="45"/>
        <v>0</v>
      </c>
      <c r="BH230" s="144">
        <f t="shared" si="46"/>
        <v>0</v>
      </c>
      <c r="BI230" s="144">
        <f t="shared" si="47"/>
        <v>0</v>
      </c>
      <c r="BJ230" s="13" t="s">
        <v>110</v>
      </c>
      <c r="BK230" s="144">
        <f t="shared" si="48"/>
        <v>0</v>
      </c>
      <c r="BL230" s="13" t="s">
        <v>118</v>
      </c>
      <c r="BM230" s="143" t="s">
        <v>443</v>
      </c>
    </row>
    <row r="231" spans="2:65" s="1" customFormat="1" ht="24.15" customHeight="1" x14ac:dyDescent="0.2">
      <c r="B231" s="131"/>
      <c r="C231" s="145" t="s">
        <v>1092</v>
      </c>
      <c r="D231" s="145" t="s">
        <v>120</v>
      </c>
      <c r="E231" s="146" t="s">
        <v>442</v>
      </c>
      <c r="F231" s="147" t="s">
        <v>1093</v>
      </c>
      <c r="G231" s="148" t="s">
        <v>230</v>
      </c>
      <c r="H231" s="149">
        <v>0</v>
      </c>
      <c r="I231" s="150"/>
      <c r="J231" s="150"/>
      <c r="K231" s="151"/>
      <c r="L231" s="152"/>
      <c r="M231" s="153"/>
      <c r="N231" s="154"/>
      <c r="O231" s="141"/>
      <c r="P231" s="141"/>
      <c r="Q231" s="141"/>
      <c r="R231" s="141"/>
      <c r="S231" s="141"/>
      <c r="T231" s="142"/>
      <c r="AR231" s="143"/>
      <c r="AT231" s="143"/>
      <c r="AU231" s="143"/>
      <c r="AY231" s="13"/>
      <c r="BE231" s="144"/>
      <c r="BF231" s="144"/>
      <c r="BG231" s="144"/>
      <c r="BH231" s="144"/>
      <c r="BI231" s="144"/>
      <c r="BJ231" s="13"/>
      <c r="BK231" s="144"/>
      <c r="BL231" s="13"/>
      <c r="BM231" s="143"/>
    </row>
    <row r="232" spans="2:65" s="1" customFormat="1" ht="24.15" customHeight="1" x14ac:dyDescent="0.2">
      <c r="B232" s="131"/>
      <c r="C232" s="132" t="s">
        <v>444</v>
      </c>
      <c r="D232" s="132" t="s">
        <v>114</v>
      </c>
      <c r="E232" s="133" t="s">
        <v>445</v>
      </c>
      <c r="F232" s="134" t="s">
        <v>446</v>
      </c>
      <c r="G232" s="135" t="s">
        <v>271</v>
      </c>
      <c r="H232" s="136">
        <v>3</v>
      </c>
      <c r="I232" s="137"/>
      <c r="J232" s="137">
        <f t="shared" si="39"/>
        <v>0</v>
      </c>
      <c r="K232" s="138"/>
      <c r="L232" s="25"/>
      <c r="M232" s="139" t="s">
        <v>1</v>
      </c>
      <c r="N232" s="140" t="s">
        <v>32</v>
      </c>
      <c r="O232" s="141">
        <v>0.50136000000000003</v>
      </c>
      <c r="P232" s="141">
        <f t="shared" si="40"/>
        <v>1.5040800000000001</v>
      </c>
      <c r="Q232" s="141">
        <v>6.2034000000000004E-4</v>
      </c>
      <c r="R232" s="141">
        <f t="shared" si="41"/>
        <v>1.8610200000000001E-3</v>
      </c>
      <c r="S232" s="141">
        <v>0</v>
      </c>
      <c r="T232" s="142">
        <f t="shared" si="42"/>
        <v>0</v>
      </c>
      <c r="AR232" s="143" t="s">
        <v>118</v>
      </c>
      <c r="AT232" s="143" t="s">
        <v>114</v>
      </c>
      <c r="AU232" s="143" t="s">
        <v>110</v>
      </c>
      <c r="AY232" s="13" t="s">
        <v>111</v>
      </c>
      <c r="BE232" s="144">
        <f t="shared" si="43"/>
        <v>0</v>
      </c>
      <c r="BF232" s="144">
        <f t="shared" si="44"/>
        <v>0</v>
      </c>
      <c r="BG232" s="144">
        <f t="shared" si="45"/>
        <v>0</v>
      </c>
      <c r="BH232" s="144">
        <f t="shared" si="46"/>
        <v>0</v>
      </c>
      <c r="BI232" s="144">
        <f t="shared" si="47"/>
        <v>0</v>
      </c>
      <c r="BJ232" s="13" t="s">
        <v>110</v>
      </c>
      <c r="BK232" s="144">
        <f t="shared" si="48"/>
        <v>0</v>
      </c>
      <c r="BL232" s="13" t="s">
        <v>118</v>
      </c>
      <c r="BM232" s="143" t="s">
        <v>447</v>
      </c>
    </row>
    <row r="233" spans="2:65" s="1" customFormat="1" ht="24.15" customHeight="1" x14ac:dyDescent="0.2">
      <c r="B233" s="131"/>
      <c r="C233" s="132" t="s">
        <v>448</v>
      </c>
      <c r="D233" s="132" t="s">
        <v>114</v>
      </c>
      <c r="E233" s="133" t="s">
        <v>449</v>
      </c>
      <c r="F233" s="134" t="s">
        <v>450</v>
      </c>
      <c r="G233" s="135" t="s">
        <v>271</v>
      </c>
      <c r="H233" s="136">
        <v>3</v>
      </c>
      <c r="I233" s="137"/>
      <c r="J233" s="137">
        <f t="shared" si="39"/>
        <v>0</v>
      </c>
      <c r="K233" s="138"/>
      <c r="L233" s="25"/>
      <c r="M233" s="139" t="s">
        <v>1</v>
      </c>
      <c r="N233" s="140" t="s">
        <v>32</v>
      </c>
      <c r="O233" s="141">
        <v>0.56035999999999997</v>
      </c>
      <c r="P233" s="141">
        <f t="shared" si="40"/>
        <v>1.6810799999999999</v>
      </c>
      <c r="Q233" s="141">
        <v>6.2034000000000004E-4</v>
      </c>
      <c r="R233" s="141">
        <f t="shared" si="41"/>
        <v>1.8610200000000001E-3</v>
      </c>
      <c r="S233" s="141">
        <v>0</v>
      </c>
      <c r="T233" s="142">
        <f t="shared" si="42"/>
        <v>0</v>
      </c>
      <c r="AR233" s="143" t="s">
        <v>118</v>
      </c>
      <c r="AT233" s="143" t="s">
        <v>114</v>
      </c>
      <c r="AU233" s="143" t="s">
        <v>110</v>
      </c>
      <c r="AY233" s="13" t="s">
        <v>111</v>
      </c>
      <c r="BE233" s="144">
        <f t="shared" si="43"/>
        <v>0</v>
      </c>
      <c r="BF233" s="144">
        <f t="shared" si="44"/>
        <v>0</v>
      </c>
      <c r="BG233" s="144">
        <f t="shared" si="45"/>
        <v>0</v>
      </c>
      <c r="BH233" s="144">
        <f t="shared" si="46"/>
        <v>0</v>
      </c>
      <c r="BI233" s="144">
        <f t="shared" si="47"/>
        <v>0</v>
      </c>
      <c r="BJ233" s="13" t="s">
        <v>110</v>
      </c>
      <c r="BK233" s="144">
        <f t="shared" si="48"/>
        <v>0</v>
      </c>
      <c r="BL233" s="13" t="s">
        <v>118</v>
      </c>
      <c r="BM233" s="143" t="s">
        <v>451</v>
      </c>
    </row>
    <row r="234" spans="2:65" s="1" customFormat="1" ht="24.15" customHeight="1" x14ac:dyDescent="0.2">
      <c r="B234" s="131"/>
      <c r="C234" s="132" t="s">
        <v>452</v>
      </c>
      <c r="D234" s="132" t="s">
        <v>114</v>
      </c>
      <c r="E234" s="133" t="s">
        <v>453</v>
      </c>
      <c r="F234" s="134" t="s">
        <v>454</v>
      </c>
      <c r="G234" s="135" t="s">
        <v>271</v>
      </c>
      <c r="H234" s="136">
        <v>3</v>
      </c>
      <c r="I234" s="137"/>
      <c r="J234" s="137">
        <f t="shared" si="39"/>
        <v>0</v>
      </c>
      <c r="K234" s="138"/>
      <c r="L234" s="25"/>
      <c r="M234" s="139" t="s">
        <v>1</v>
      </c>
      <c r="N234" s="140" t="s">
        <v>32</v>
      </c>
      <c r="O234" s="141">
        <v>0.60077000000000003</v>
      </c>
      <c r="P234" s="141">
        <f t="shared" si="40"/>
        <v>1.8023100000000001</v>
      </c>
      <c r="Q234" s="141">
        <v>1.31986E-3</v>
      </c>
      <c r="R234" s="141">
        <f t="shared" si="41"/>
        <v>3.9595799999999999E-3</v>
      </c>
      <c r="S234" s="141">
        <v>0</v>
      </c>
      <c r="T234" s="142">
        <f t="shared" si="42"/>
        <v>0</v>
      </c>
      <c r="AR234" s="143" t="s">
        <v>118</v>
      </c>
      <c r="AT234" s="143" t="s">
        <v>114</v>
      </c>
      <c r="AU234" s="143" t="s">
        <v>110</v>
      </c>
      <c r="AY234" s="13" t="s">
        <v>111</v>
      </c>
      <c r="BE234" s="144">
        <f t="shared" si="43"/>
        <v>0</v>
      </c>
      <c r="BF234" s="144">
        <f t="shared" si="44"/>
        <v>0</v>
      </c>
      <c r="BG234" s="144">
        <f t="shared" si="45"/>
        <v>0</v>
      </c>
      <c r="BH234" s="144">
        <f t="shared" si="46"/>
        <v>0</v>
      </c>
      <c r="BI234" s="144">
        <f t="shared" si="47"/>
        <v>0</v>
      </c>
      <c r="BJ234" s="13" t="s">
        <v>110</v>
      </c>
      <c r="BK234" s="144">
        <f t="shared" si="48"/>
        <v>0</v>
      </c>
      <c r="BL234" s="13" t="s">
        <v>118</v>
      </c>
      <c r="BM234" s="143" t="s">
        <v>455</v>
      </c>
    </row>
    <row r="235" spans="2:65" s="1" customFormat="1" ht="24.15" customHeight="1" x14ac:dyDescent="0.2">
      <c r="B235" s="131"/>
      <c r="C235" s="145" t="s">
        <v>456</v>
      </c>
      <c r="D235" s="145" t="s">
        <v>120</v>
      </c>
      <c r="E235" s="146" t="s">
        <v>457</v>
      </c>
      <c r="F235" s="147" t="s">
        <v>458</v>
      </c>
      <c r="G235" s="148" t="s">
        <v>230</v>
      </c>
      <c r="H235" s="149">
        <v>3</v>
      </c>
      <c r="I235" s="150"/>
      <c r="J235" s="150">
        <f t="shared" si="39"/>
        <v>0</v>
      </c>
      <c r="K235" s="151"/>
      <c r="L235" s="152"/>
      <c r="M235" s="153" t="s">
        <v>1</v>
      </c>
      <c r="N235" s="154" t="s">
        <v>32</v>
      </c>
      <c r="O235" s="141">
        <v>0</v>
      </c>
      <c r="P235" s="141">
        <f t="shared" si="40"/>
        <v>0</v>
      </c>
      <c r="Q235" s="141">
        <v>2.1229999999999999E-2</v>
      </c>
      <c r="R235" s="141">
        <f t="shared" si="41"/>
        <v>6.3689999999999997E-2</v>
      </c>
      <c r="S235" s="141">
        <v>0</v>
      </c>
      <c r="T235" s="142">
        <f t="shared" si="42"/>
        <v>0</v>
      </c>
      <c r="AR235" s="143" t="s">
        <v>123</v>
      </c>
      <c r="AT235" s="143" t="s">
        <v>120</v>
      </c>
      <c r="AU235" s="143" t="s">
        <v>110</v>
      </c>
      <c r="AY235" s="13" t="s">
        <v>111</v>
      </c>
      <c r="BE235" s="144">
        <f t="shared" si="43"/>
        <v>0</v>
      </c>
      <c r="BF235" s="144">
        <f t="shared" si="44"/>
        <v>0</v>
      </c>
      <c r="BG235" s="144">
        <f t="shared" si="45"/>
        <v>0</v>
      </c>
      <c r="BH235" s="144">
        <f t="shared" si="46"/>
        <v>0</v>
      </c>
      <c r="BI235" s="144">
        <f t="shared" si="47"/>
        <v>0</v>
      </c>
      <c r="BJ235" s="13" t="s">
        <v>110</v>
      </c>
      <c r="BK235" s="144">
        <f t="shared" si="48"/>
        <v>0</v>
      </c>
      <c r="BL235" s="13" t="s">
        <v>118</v>
      </c>
      <c r="BM235" s="143" t="s">
        <v>459</v>
      </c>
    </row>
    <row r="236" spans="2:65" s="1" customFormat="1" ht="24.15" customHeight="1" x14ac:dyDescent="0.2">
      <c r="B236" s="131"/>
      <c r="C236" s="145" t="s">
        <v>460</v>
      </c>
      <c r="D236" s="145" t="s">
        <v>120</v>
      </c>
      <c r="E236" s="146" t="s">
        <v>461</v>
      </c>
      <c r="F236" s="147" t="s">
        <v>462</v>
      </c>
      <c r="G236" s="148" t="s">
        <v>230</v>
      </c>
      <c r="H236" s="149">
        <v>1</v>
      </c>
      <c r="I236" s="150"/>
      <c r="J236" s="150">
        <f t="shared" si="39"/>
        <v>0</v>
      </c>
      <c r="K236" s="151"/>
      <c r="L236" s="152"/>
      <c r="M236" s="153" t="s">
        <v>1</v>
      </c>
      <c r="N236" s="154" t="s">
        <v>32</v>
      </c>
      <c r="O236" s="141">
        <v>0</v>
      </c>
      <c r="P236" s="141">
        <f t="shared" si="40"/>
        <v>0</v>
      </c>
      <c r="Q236" s="141">
        <v>5.4999999999999997E-3</v>
      </c>
      <c r="R236" s="141">
        <f t="shared" si="41"/>
        <v>5.4999999999999997E-3</v>
      </c>
      <c r="S236" s="141">
        <v>0</v>
      </c>
      <c r="T236" s="142">
        <f t="shared" si="42"/>
        <v>0</v>
      </c>
      <c r="AR236" s="143" t="s">
        <v>123</v>
      </c>
      <c r="AT236" s="143" t="s">
        <v>120</v>
      </c>
      <c r="AU236" s="143" t="s">
        <v>110</v>
      </c>
      <c r="AY236" s="13" t="s">
        <v>111</v>
      </c>
      <c r="BE236" s="144">
        <f t="shared" si="43"/>
        <v>0</v>
      </c>
      <c r="BF236" s="144">
        <f t="shared" si="44"/>
        <v>0</v>
      </c>
      <c r="BG236" s="144">
        <f t="shared" si="45"/>
        <v>0</v>
      </c>
      <c r="BH236" s="144">
        <f t="shared" si="46"/>
        <v>0</v>
      </c>
      <c r="BI236" s="144">
        <f t="shared" si="47"/>
        <v>0</v>
      </c>
      <c r="BJ236" s="13" t="s">
        <v>110</v>
      </c>
      <c r="BK236" s="144">
        <f t="shared" si="48"/>
        <v>0</v>
      </c>
      <c r="BL236" s="13" t="s">
        <v>118</v>
      </c>
      <c r="BM236" s="143" t="s">
        <v>463</v>
      </c>
    </row>
    <row r="237" spans="2:65" s="1" customFormat="1" ht="24.15" customHeight="1" x14ac:dyDescent="0.2">
      <c r="B237" s="131"/>
      <c r="C237" s="145" t="s">
        <v>464</v>
      </c>
      <c r="D237" s="145" t="s">
        <v>120</v>
      </c>
      <c r="E237" s="146" t="s">
        <v>465</v>
      </c>
      <c r="F237" s="147" t="s">
        <v>466</v>
      </c>
      <c r="G237" s="148" t="s">
        <v>230</v>
      </c>
      <c r="H237" s="149">
        <v>1</v>
      </c>
      <c r="I237" s="150"/>
      <c r="J237" s="150">
        <f t="shared" si="39"/>
        <v>0</v>
      </c>
      <c r="K237" s="151"/>
      <c r="L237" s="152"/>
      <c r="M237" s="153" t="s">
        <v>1</v>
      </c>
      <c r="N237" s="154" t="s">
        <v>32</v>
      </c>
      <c r="O237" s="141">
        <v>0</v>
      </c>
      <c r="P237" s="141">
        <f t="shared" si="40"/>
        <v>0</v>
      </c>
      <c r="Q237" s="141">
        <v>2.6839999999999999E-2</v>
      </c>
      <c r="R237" s="141">
        <f t="shared" si="41"/>
        <v>2.6839999999999999E-2</v>
      </c>
      <c r="S237" s="141">
        <v>0</v>
      </c>
      <c r="T237" s="142">
        <f t="shared" si="42"/>
        <v>0</v>
      </c>
      <c r="AR237" s="143" t="s">
        <v>123</v>
      </c>
      <c r="AT237" s="143" t="s">
        <v>120</v>
      </c>
      <c r="AU237" s="143" t="s">
        <v>110</v>
      </c>
      <c r="AY237" s="13" t="s">
        <v>111</v>
      </c>
      <c r="BE237" s="144">
        <f t="shared" si="43"/>
        <v>0</v>
      </c>
      <c r="BF237" s="144">
        <f t="shared" si="44"/>
        <v>0</v>
      </c>
      <c r="BG237" s="144">
        <f t="shared" si="45"/>
        <v>0</v>
      </c>
      <c r="BH237" s="144">
        <f t="shared" si="46"/>
        <v>0</v>
      </c>
      <c r="BI237" s="144">
        <f t="shared" si="47"/>
        <v>0</v>
      </c>
      <c r="BJ237" s="13" t="s">
        <v>110</v>
      </c>
      <c r="BK237" s="144">
        <f t="shared" si="48"/>
        <v>0</v>
      </c>
      <c r="BL237" s="13" t="s">
        <v>118</v>
      </c>
      <c r="BM237" s="143" t="s">
        <v>467</v>
      </c>
    </row>
    <row r="238" spans="2:65" s="1" customFormat="1" ht="24.15" customHeight="1" x14ac:dyDescent="0.2">
      <c r="B238" s="131"/>
      <c r="C238" s="145" t="s">
        <v>468</v>
      </c>
      <c r="D238" s="145" t="s">
        <v>120</v>
      </c>
      <c r="E238" s="146" t="s">
        <v>469</v>
      </c>
      <c r="F238" s="147" t="s">
        <v>470</v>
      </c>
      <c r="G238" s="148" t="s">
        <v>230</v>
      </c>
      <c r="H238" s="149">
        <v>2</v>
      </c>
      <c r="I238" s="150"/>
      <c r="J238" s="150">
        <f t="shared" si="39"/>
        <v>0</v>
      </c>
      <c r="K238" s="151"/>
      <c r="L238" s="152"/>
      <c r="M238" s="153" t="s">
        <v>1</v>
      </c>
      <c r="N238" s="154" t="s">
        <v>32</v>
      </c>
      <c r="O238" s="141">
        <v>0</v>
      </c>
      <c r="P238" s="141">
        <f t="shared" si="40"/>
        <v>0</v>
      </c>
      <c r="Q238" s="141">
        <v>2.777E-2</v>
      </c>
      <c r="R238" s="141">
        <f t="shared" si="41"/>
        <v>5.5539999999999999E-2</v>
      </c>
      <c r="S238" s="141">
        <v>0</v>
      </c>
      <c r="T238" s="142">
        <f t="shared" si="42"/>
        <v>0</v>
      </c>
      <c r="AR238" s="143" t="s">
        <v>123</v>
      </c>
      <c r="AT238" s="143" t="s">
        <v>120</v>
      </c>
      <c r="AU238" s="143" t="s">
        <v>110</v>
      </c>
      <c r="AY238" s="13" t="s">
        <v>111</v>
      </c>
      <c r="BE238" s="144">
        <f t="shared" si="43"/>
        <v>0</v>
      </c>
      <c r="BF238" s="144">
        <f t="shared" si="44"/>
        <v>0</v>
      </c>
      <c r="BG238" s="144">
        <f t="shared" si="45"/>
        <v>0</v>
      </c>
      <c r="BH238" s="144">
        <f t="shared" si="46"/>
        <v>0</v>
      </c>
      <c r="BI238" s="144">
        <f t="shared" si="47"/>
        <v>0</v>
      </c>
      <c r="BJ238" s="13" t="s">
        <v>110</v>
      </c>
      <c r="BK238" s="144">
        <f t="shared" si="48"/>
        <v>0</v>
      </c>
      <c r="BL238" s="13" t="s">
        <v>118</v>
      </c>
      <c r="BM238" s="143" t="s">
        <v>471</v>
      </c>
    </row>
    <row r="239" spans="2:65" s="1" customFormat="1" ht="33" customHeight="1" x14ac:dyDescent="0.2">
      <c r="B239" s="131"/>
      <c r="C239" s="132" t="s">
        <v>472</v>
      </c>
      <c r="D239" s="132" t="s">
        <v>114</v>
      </c>
      <c r="E239" s="133" t="s">
        <v>473</v>
      </c>
      <c r="F239" s="134" t="s">
        <v>474</v>
      </c>
      <c r="G239" s="135" t="s">
        <v>230</v>
      </c>
      <c r="H239" s="136">
        <v>3</v>
      </c>
      <c r="I239" s="137"/>
      <c r="J239" s="137">
        <f t="shared" si="39"/>
        <v>0</v>
      </c>
      <c r="K239" s="138"/>
      <c r="L239" s="25"/>
      <c r="M239" s="139" t="s">
        <v>1</v>
      </c>
      <c r="N239" s="140" t="s">
        <v>32</v>
      </c>
      <c r="O239" s="141">
        <v>54</v>
      </c>
      <c r="P239" s="141">
        <f t="shared" si="40"/>
        <v>162</v>
      </c>
      <c r="Q239" s="141">
        <v>0</v>
      </c>
      <c r="R239" s="141">
        <f t="shared" si="41"/>
        <v>0</v>
      </c>
      <c r="S239" s="141">
        <v>0</v>
      </c>
      <c r="T239" s="142">
        <f t="shared" si="42"/>
        <v>0</v>
      </c>
      <c r="AR239" s="143" t="s">
        <v>118</v>
      </c>
      <c r="AT239" s="143" t="s">
        <v>114</v>
      </c>
      <c r="AU239" s="143" t="s">
        <v>110</v>
      </c>
      <c r="AY239" s="13" t="s">
        <v>111</v>
      </c>
      <c r="BE239" s="144">
        <f t="shared" si="43"/>
        <v>0</v>
      </c>
      <c r="BF239" s="144">
        <f t="shared" si="44"/>
        <v>0</v>
      </c>
      <c r="BG239" s="144">
        <f t="shared" si="45"/>
        <v>0</v>
      </c>
      <c r="BH239" s="144">
        <f t="shared" si="46"/>
        <v>0</v>
      </c>
      <c r="BI239" s="144">
        <f t="shared" si="47"/>
        <v>0</v>
      </c>
      <c r="BJ239" s="13" t="s">
        <v>110</v>
      </c>
      <c r="BK239" s="144">
        <f t="shared" si="48"/>
        <v>0</v>
      </c>
      <c r="BL239" s="13" t="s">
        <v>118</v>
      </c>
      <c r="BM239" s="143" t="s">
        <v>475</v>
      </c>
    </row>
    <row r="240" spans="2:65" s="1" customFormat="1" ht="16.5" customHeight="1" x14ac:dyDescent="0.2">
      <c r="B240" s="131"/>
      <c r="C240" s="145" t="s">
        <v>476</v>
      </c>
      <c r="D240" s="145" t="s">
        <v>120</v>
      </c>
      <c r="E240" s="146" t="s">
        <v>477</v>
      </c>
      <c r="F240" s="147" t="s">
        <v>478</v>
      </c>
      <c r="G240" s="148" t="s">
        <v>230</v>
      </c>
      <c r="H240" s="149">
        <v>3</v>
      </c>
      <c r="I240" s="150"/>
      <c r="J240" s="150">
        <f t="shared" si="39"/>
        <v>0</v>
      </c>
      <c r="K240" s="151"/>
      <c r="L240" s="152"/>
      <c r="M240" s="153" t="s">
        <v>1</v>
      </c>
      <c r="N240" s="154" t="s">
        <v>32</v>
      </c>
      <c r="O240" s="141">
        <v>0</v>
      </c>
      <c r="P240" s="141">
        <f t="shared" si="40"/>
        <v>0</v>
      </c>
      <c r="Q240" s="141">
        <v>0.17499999999999999</v>
      </c>
      <c r="R240" s="141">
        <f t="shared" si="41"/>
        <v>0.52499999999999991</v>
      </c>
      <c r="S240" s="141">
        <v>0</v>
      </c>
      <c r="T240" s="142">
        <f t="shared" si="42"/>
        <v>0</v>
      </c>
      <c r="AR240" s="143" t="s">
        <v>123</v>
      </c>
      <c r="AT240" s="143" t="s">
        <v>120</v>
      </c>
      <c r="AU240" s="143" t="s">
        <v>110</v>
      </c>
      <c r="AY240" s="13" t="s">
        <v>111</v>
      </c>
      <c r="BE240" s="144">
        <f t="shared" si="43"/>
        <v>0</v>
      </c>
      <c r="BF240" s="144">
        <f t="shared" si="44"/>
        <v>0</v>
      </c>
      <c r="BG240" s="144">
        <f t="shared" si="45"/>
        <v>0</v>
      </c>
      <c r="BH240" s="144">
        <f t="shared" si="46"/>
        <v>0</v>
      </c>
      <c r="BI240" s="144">
        <f t="shared" si="47"/>
        <v>0</v>
      </c>
      <c r="BJ240" s="13" t="s">
        <v>110</v>
      </c>
      <c r="BK240" s="144">
        <f t="shared" si="48"/>
        <v>0</v>
      </c>
      <c r="BL240" s="13" t="s">
        <v>118</v>
      </c>
      <c r="BM240" s="143" t="s">
        <v>479</v>
      </c>
    </row>
    <row r="241" spans="2:65" s="1" customFormat="1" ht="409.5" x14ac:dyDescent="0.2">
      <c r="B241" s="131"/>
      <c r="C241" s="145"/>
      <c r="D241" s="145"/>
      <c r="E241" s="146"/>
      <c r="F241" s="147" t="s">
        <v>1076</v>
      </c>
      <c r="G241" s="148"/>
      <c r="H241" s="149"/>
      <c r="I241" s="150"/>
      <c r="J241" s="150"/>
      <c r="K241" s="151"/>
      <c r="L241" s="152"/>
      <c r="M241" s="153"/>
      <c r="N241" s="154"/>
      <c r="O241" s="141"/>
      <c r="P241" s="141"/>
      <c r="Q241" s="141"/>
      <c r="R241" s="141"/>
      <c r="S241" s="141"/>
      <c r="T241" s="142"/>
      <c r="X241" s="162"/>
      <c r="AR241" s="143"/>
      <c r="AT241" s="143"/>
      <c r="AU241" s="143"/>
      <c r="AY241" s="13"/>
      <c r="BE241" s="144"/>
      <c r="BF241" s="144"/>
      <c r="BG241" s="144"/>
      <c r="BH241" s="144"/>
      <c r="BI241" s="144"/>
      <c r="BJ241" s="13"/>
      <c r="BK241" s="144"/>
      <c r="BL241" s="13"/>
      <c r="BM241" s="143"/>
    </row>
    <row r="242" spans="2:65" s="1" customFormat="1" ht="24.15" customHeight="1" x14ac:dyDescent="0.2">
      <c r="B242" s="131"/>
      <c r="C242" s="145" t="s">
        <v>480</v>
      </c>
      <c r="D242" s="145" t="s">
        <v>120</v>
      </c>
      <c r="E242" s="146" t="s">
        <v>481</v>
      </c>
      <c r="F242" s="147" t="s">
        <v>482</v>
      </c>
      <c r="G242" s="148" t="s">
        <v>230</v>
      </c>
      <c r="H242" s="149">
        <v>3</v>
      </c>
      <c r="I242" s="150"/>
      <c r="J242" s="150">
        <f t="shared" si="39"/>
        <v>0</v>
      </c>
      <c r="K242" s="151"/>
      <c r="L242" s="152"/>
      <c r="M242" s="153" t="s">
        <v>1</v>
      </c>
      <c r="N242" s="154" t="s">
        <v>32</v>
      </c>
      <c r="O242" s="141">
        <v>0</v>
      </c>
      <c r="P242" s="141">
        <f t="shared" si="40"/>
        <v>0</v>
      </c>
      <c r="Q242" s="141">
        <v>0.17499999999999999</v>
      </c>
      <c r="R242" s="141">
        <f t="shared" si="41"/>
        <v>0.52499999999999991</v>
      </c>
      <c r="S242" s="141">
        <v>0</v>
      </c>
      <c r="T242" s="142">
        <f t="shared" si="42"/>
        <v>0</v>
      </c>
      <c r="AR242" s="143" t="s">
        <v>123</v>
      </c>
      <c r="AT242" s="143" t="s">
        <v>120</v>
      </c>
      <c r="AU242" s="143" t="s">
        <v>110</v>
      </c>
      <c r="AY242" s="13" t="s">
        <v>111</v>
      </c>
      <c r="BE242" s="144">
        <f t="shared" si="43"/>
        <v>0</v>
      </c>
      <c r="BF242" s="144">
        <f t="shared" si="44"/>
        <v>0</v>
      </c>
      <c r="BG242" s="144">
        <f t="shared" si="45"/>
        <v>0</v>
      </c>
      <c r="BH242" s="144">
        <f t="shared" si="46"/>
        <v>0</v>
      </c>
      <c r="BI242" s="144">
        <f t="shared" si="47"/>
        <v>0</v>
      </c>
      <c r="BJ242" s="13" t="s">
        <v>110</v>
      </c>
      <c r="BK242" s="144">
        <f t="shared" si="48"/>
        <v>0</v>
      </c>
      <c r="BL242" s="13" t="s">
        <v>118</v>
      </c>
      <c r="BM242" s="143" t="s">
        <v>483</v>
      </c>
    </row>
    <row r="243" spans="2:65" s="1" customFormat="1" ht="24.15" customHeight="1" x14ac:dyDescent="0.2">
      <c r="B243" s="131"/>
      <c r="C243" s="145" t="s">
        <v>484</v>
      </c>
      <c r="D243" s="145" t="s">
        <v>120</v>
      </c>
      <c r="E243" s="146" t="s">
        <v>485</v>
      </c>
      <c r="F243" s="147" t="s">
        <v>486</v>
      </c>
      <c r="G243" s="148" t="s">
        <v>921</v>
      </c>
      <c r="H243" s="149">
        <v>3</v>
      </c>
      <c r="I243" s="150"/>
      <c r="J243" s="150">
        <f t="shared" si="39"/>
        <v>0</v>
      </c>
      <c r="K243" s="151"/>
      <c r="L243" s="152"/>
      <c r="M243" s="153" t="s">
        <v>1</v>
      </c>
      <c r="N243" s="154" t="s">
        <v>32</v>
      </c>
      <c r="O243" s="141">
        <v>0</v>
      </c>
      <c r="P243" s="141">
        <f t="shared" si="40"/>
        <v>0</v>
      </c>
      <c r="Q243" s="141">
        <v>0.17499999999999999</v>
      </c>
      <c r="R243" s="141">
        <f t="shared" si="41"/>
        <v>0.52499999999999991</v>
      </c>
      <c r="S243" s="141">
        <v>0</v>
      </c>
      <c r="T243" s="142">
        <f t="shared" si="42"/>
        <v>0</v>
      </c>
      <c r="AR243" s="143" t="s">
        <v>123</v>
      </c>
      <c r="AT243" s="143" t="s">
        <v>120</v>
      </c>
      <c r="AU243" s="143" t="s">
        <v>110</v>
      </c>
      <c r="AY243" s="13" t="s">
        <v>111</v>
      </c>
      <c r="BE243" s="144">
        <f t="shared" si="43"/>
        <v>0</v>
      </c>
      <c r="BF243" s="144">
        <f t="shared" si="44"/>
        <v>0</v>
      </c>
      <c r="BG243" s="144">
        <f t="shared" si="45"/>
        <v>0</v>
      </c>
      <c r="BH243" s="144">
        <f t="shared" si="46"/>
        <v>0</v>
      </c>
      <c r="BI243" s="144">
        <f t="shared" si="47"/>
        <v>0</v>
      </c>
      <c r="BJ243" s="13" t="s">
        <v>110</v>
      </c>
      <c r="BK243" s="144">
        <f t="shared" si="48"/>
        <v>0</v>
      </c>
      <c r="BL243" s="13" t="s">
        <v>118</v>
      </c>
      <c r="BM243" s="143" t="s">
        <v>487</v>
      </c>
    </row>
    <row r="244" spans="2:65" s="1" customFormat="1" ht="24.15" customHeight="1" x14ac:dyDescent="0.2">
      <c r="B244" s="131"/>
      <c r="C244" s="145" t="s">
        <v>488</v>
      </c>
      <c r="D244" s="145" t="s">
        <v>120</v>
      </c>
      <c r="E244" s="146" t="s">
        <v>489</v>
      </c>
      <c r="F244" s="147" t="s">
        <v>490</v>
      </c>
      <c r="G244" s="148" t="s">
        <v>230</v>
      </c>
      <c r="H244" s="149">
        <v>3</v>
      </c>
      <c r="I244" s="150"/>
      <c r="J244" s="150">
        <f t="shared" si="39"/>
        <v>0</v>
      </c>
      <c r="K244" s="151"/>
      <c r="L244" s="152"/>
      <c r="M244" s="153" t="s">
        <v>1</v>
      </c>
      <c r="N244" s="154" t="s">
        <v>32</v>
      </c>
      <c r="O244" s="141">
        <v>0</v>
      </c>
      <c r="P244" s="141">
        <f t="shared" si="40"/>
        <v>0</v>
      </c>
      <c r="Q244" s="141">
        <v>0.17499999999999999</v>
      </c>
      <c r="R244" s="141">
        <f t="shared" si="41"/>
        <v>0.52499999999999991</v>
      </c>
      <c r="S244" s="141">
        <v>0</v>
      </c>
      <c r="T244" s="142">
        <f t="shared" si="42"/>
        <v>0</v>
      </c>
      <c r="AR244" s="143" t="s">
        <v>123</v>
      </c>
      <c r="AT244" s="143" t="s">
        <v>120</v>
      </c>
      <c r="AU244" s="143" t="s">
        <v>110</v>
      </c>
      <c r="AY244" s="13" t="s">
        <v>111</v>
      </c>
      <c r="BE244" s="144">
        <f t="shared" si="43"/>
        <v>0</v>
      </c>
      <c r="BF244" s="144">
        <f t="shared" si="44"/>
        <v>0</v>
      </c>
      <c r="BG244" s="144">
        <f t="shared" si="45"/>
        <v>0</v>
      </c>
      <c r="BH244" s="144">
        <f t="shared" si="46"/>
        <v>0</v>
      </c>
      <c r="BI244" s="144">
        <f t="shared" si="47"/>
        <v>0</v>
      </c>
      <c r="BJ244" s="13" t="s">
        <v>110</v>
      </c>
      <c r="BK244" s="144">
        <f t="shared" si="48"/>
        <v>0</v>
      </c>
      <c r="BL244" s="13" t="s">
        <v>118</v>
      </c>
      <c r="BM244" s="143" t="s">
        <v>491</v>
      </c>
    </row>
    <row r="245" spans="2:65" s="1" customFormat="1" ht="24.15" customHeight="1" x14ac:dyDescent="0.2">
      <c r="B245" s="131"/>
      <c r="C245" s="145" t="s">
        <v>492</v>
      </c>
      <c r="D245" s="145" t="s">
        <v>120</v>
      </c>
      <c r="E245" s="146" t="s">
        <v>493</v>
      </c>
      <c r="F245" s="147" t="s">
        <v>494</v>
      </c>
      <c r="G245" s="148" t="s">
        <v>230</v>
      </c>
      <c r="H245" s="149">
        <v>3</v>
      </c>
      <c r="I245" s="150"/>
      <c r="J245" s="150">
        <f t="shared" si="39"/>
        <v>0</v>
      </c>
      <c r="K245" s="151"/>
      <c r="L245" s="152"/>
      <c r="M245" s="153" t="s">
        <v>1</v>
      </c>
      <c r="N245" s="154" t="s">
        <v>32</v>
      </c>
      <c r="O245" s="141">
        <v>0</v>
      </c>
      <c r="P245" s="141">
        <f t="shared" si="40"/>
        <v>0</v>
      </c>
      <c r="Q245" s="141">
        <v>0.17499999999999999</v>
      </c>
      <c r="R245" s="141">
        <f t="shared" si="41"/>
        <v>0.52499999999999991</v>
      </c>
      <c r="S245" s="141">
        <v>0</v>
      </c>
      <c r="T245" s="142">
        <f t="shared" si="42"/>
        <v>0</v>
      </c>
      <c r="AR245" s="143" t="s">
        <v>123</v>
      </c>
      <c r="AT245" s="143" t="s">
        <v>120</v>
      </c>
      <c r="AU245" s="143" t="s">
        <v>110</v>
      </c>
      <c r="AY245" s="13" t="s">
        <v>111</v>
      </c>
      <c r="BE245" s="144">
        <f t="shared" si="43"/>
        <v>0</v>
      </c>
      <c r="BF245" s="144">
        <f t="shared" si="44"/>
        <v>0</v>
      </c>
      <c r="BG245" s="144">
        <f t="shared" si="45"/>
        <v>0</v>
      </c>
      <c r="BH245" s="144">
        <f t="shared" si="46"/>
        <v>0</v>
      </c>
      <c r="BI245" s="144">
        <f t="shared" si="47"/>
        <v>0</v>
      </c>
      <c r="BJ245" s="13" t="s">
        <v>110</v>
      </c>
      <c r="BK245" s="144">
        <f t="shared" si="48"/>
        <v>0</v>
      </c>
      <c r="BL245" s="13" t="s">
        <v>118</v>
      </c>
      <c r="BM245" s="143" t="s">
        <v>495</v>
      </c>
    </row>
    <row r="246" spans="2:65" s="1" customFormat="1" ht="24.15" customHeight="1" x14ac:dyDescent="0.2">
      <c r="B246" s="131"/>
      <c r="C246" s="145" t="s">
        <v>496</v>
      </c>
      <c r="D246" s="145" t="s">
        <v>120</v>
      </c>
      <c r="E246" s="146" t="s">
        <v>497</v>
      </c>
      <c r="F246" s="147" t="s">
        <v>498</v>
      </c>
      <c r="G246" s="148" t="s">
        <v>230</v>
      </c>
      <c r="H246" s="149">
        <v>3</v>
      </c>
      <c r="I246" s="150"/>
      <c r="J246" s="150">
        <f t="shared" si="39"/>
        <v>0</v>
      </c>
      <c r="K246" s="151"/>
      <c r="L246" s="152"/>
      <c r="M246" s="153" t="s">
        <v>1</v>
      </c>
      <c r="N246" s="154" t="s">
        <v>32</v>
      </c>
      <c r="O246" s="141">
        <v>0</v>
      </c>
      <c r="P246" s="141">
        <f t="shared" si="40"/>
        <v>0</v>
      </c>
      <c r="Q246" s="141">
        <v>0.17499999999999999</v>
      </c>
      <c r="R246" s="141">
        <f t="shared" si="41"/>
        <v>0.52499999999999991</v>
      </c>
      <c r="S246" s="141">
        <v>0</v>
      </c>
      <c r="T246" s="142">
        <f t="shared" si="42"/>
        <v>0</v>
      </c>
      <c r="AR246" s="143" t="s">
        <v>123</v>
      </c>
      <c r="AT246" s="143" t="s">
        <v>120</v>
      </c>
      <c r="AU246" s="143" t="s">
        <v>110</v>
      </c>
      <c r="AY246" s="13" t="s">
        <v>111</v>
      </c>
      <c r="BE246" s="144">
        <f t="shared" si="43"/>
        <v>0</v>
      </c>
      <c r="BF246" s="144">
        <f t="shared" si="44"/>
        <v>0</v>
      </c>
      <c r="BG246" s="144">
        <f t="shared" si="45"/>
        <v>0</v>
      </c>
      <c r="BH246" s="144">
        <f t="shared" si="46"/>
        <v>0</v>
      </c>
      <c r="BI246" s="144">
        <f t="shared" si="47"/>
        <v>0</v>
      </c>
      <c r="BJ246" s="13" t="s">
        <v>110</v>
      </c>
      <c r="BK246" s="144">
        <f t="shared" si="48"/>
        <v>0</v>
      </c>
      <c r="BL246" s="13" t="s">
        <v>118</v>
      </c>
      <c r="BM246" s="143" t="s">
        <v>499</v>
      </c>
    </row>
    <row r="247" spans="2:65" s="1" customFormat="1" ht="16.5" customHeight="1" x14ac:dyDescent="0.2">
      <c r="B247" s="131"/>
      <c r="C247" s="132" t="s">
        <v>500</v>
      </c>
      <c r="D247" s="132" t="s">
        <v>114</v>
      </c>
      <c r="E247" s="133" t="s">
        <v>501</v>
      </c>
      <c r="F247" s="134" t="s">
        <v>502</v>
      </c>
      <c r="G247" s="135" t="s">
        <v>230</v>
      </c>
      <c r="H247" s="136">
        <v>1</v>
      </c>
      <c r="I247" s="137"/>
      <c r="J247" s="137">
        <f t="shared" si="39"/>
        <v>0</v>
      </c>
      <c r="K247" s="138"/>
      <c r="L247" s="25"/>
      <c r="M247" s="139" t="s">
        <v>1</v>
      </c>
      <c r="N247" s="140" t="s">
        <v>32</v>
      </c>
      <c r="O247" s="141">
        <v>54</v>
      </c>
      <c r="P247" s="141">
        <f t="shared" si="40"/>
        <v>54</v>
      </c>
      <c r="Q247" s="141">
        <v>0</v>
      </c>
      <c r="R247" s="141">
        <f t="shared" si="41"/>
        <v>0</v>
      </c>
      <c r="S247" s="141">
        <v>0</v>
      </c>
      <c r="T247" s="142">
        <f t="shared" si="42"/>
        <v>0</v>
      </c>
      <c r="AR247" s="143" t="s">
        <v>118</v>
      </c>
      <c r="AT247" s="143" t="s">
        <v>114</v>
      </c>
      <c r="AU247" s="143" t="s">
        <v>110</v>
      </c>
      <c r="AY247" s="13" t="s">
        <v>111</v>
      </c>
      <c r="BE247" s="144">
        <f t="shared" si="43"/>
        <v>0</v>
      </c>
      <c r="BF247" s="144">
        <f t="shared" si="44"/>
        <v>0</v>
      </c>
      <c r="BG247" s="144">
        <f t="shared" si="45"/>
        <v>0</v>
      </c>
      <c r="BH247" s="144">
        <f t="shared" si="46"/>
        <v>0</v>
      </c>
      <c r="BI247" s="144">
        <f t="shared" si="47"/>
        <v>0</v>
      </c>
      <c r="BJ247" s="13" t="s">
        <v>110</v>
      </c>
      <c r="BK247" s="144">
        <f t="shared" si="48"/>
        <v>0</v>
      </c>
      <c r="BL247" s="13" t="s">
        <v>118</v>
      </c>
      <c r="BM247" s="143" t="s">
        <v>503</v>
      </c>
    </row>
    <row r="248" spans="2:65" s="1" customFormat="1" ht="37.75" customHeight="1" x14ac:dyDescent="0.2">
      <c r="B248" s="131"/>
      <c r="C248" s="145" t="s">
        <v>504</v>
      </c>
      <c r="D248" s="145" t="s">
        <v>120</v>
      </c>
      <c r="E248" s="146" t="s">
        <v>505</v>
      </c>
      <c r="F248" s="147" t="s">
        <v>506</v>
      </c>
      <c r="G248" s="148" t="s">
        <v>230</v>
      </c>
      <c r="H248" s="149">
        <v>1</v>
      </c>
      <c r="I248" s="150"/>
      <c r="J248" s="150">
        <f t="shared" si="39"/>
        <v>0</v>
      </c>
      <c r="K248" s="151"/>
      <c r="L248" s="152"/>
      <c r="M248" s="153" t="s">
        <v>1</v>
      </c>
      <c r="N248" s="154" t="s">
        <v>32</v>
      </c>
      <c r="O248" s="141">
        <v>0</v>
      </c>
      <c r="P248" s="141">
        <f t="shared" si="40"/>
        <v>0</v>
      </c>
      <c r="Q248" s="141">
        <v>0.17499999999999999</v>
      </c>
      <c r="R248" s="141">
        <f t="shared" si="41"/>
        <v>0.17499999999999999</v>
      </c>
      <c r="S248" s="141">
        <v>0</v>
      </c>
      <c r="T248" s="142">
        <f t="shared" si="42"/>
        <v>0</v>
      </c>
      <c r="AR248" s="143" t="s">
        <v>123</v>
      </c>
      <c r="AT248" s="143" t="s">
        <v>120</v>
      </c>
      <c r="AU248" s="143" t="s">
        <v>110</v>
      </c>
      <c r="AY248" s="13" t="s">
        <v>111</v>
      </c>
      <c r="BE248" s="144">
        <f t="shared" si="43"/>
        <v>0</v>
      </c>
      <c r="BF248" s="144">
        <f t="shared" si="44"/>
        <v>0</v>
      </c>
      <c r="BG248" s="144">
        <f t="shared" si="45"/>
        <v>0</v>
      </c>
      <c r="BH248" s="144">
        <f t="shared" si="46"/>
        <v>0</v>
      </c>
      <c r="BI248" s="144">
        <f t="shared" si="47"/>
        <v>0</v>
      </c>
      <c r="BJ248" s="13" t="s">
        <v>110</v>
      </c>
      <c r="BK248" s="144">
        <f t="shared" si="48"/>
        <v>0</v>
      </c>
      <c r="BL248" s="13" t="s">
        <v>118</v>
      </c>
      <c r="BM248" s="143" t="s">
        <v>507</v>
      </c>
    </row>
    <row r="249" spans="2:65" s="1" customFormat="1" ht="37.75" customHeight="1" x14ac:dyDescent="0.2">
      <c r="B249" s="131"/>
      <c r="C249" s="145" t="s">
        <v>508</v>
      </c>
      <c r="D249" s="145" t="s">
        <v>120</v>
      </c>
      <c r="E249" s="146" t="s">
        <v>509</v>
      </c>
      <c r="F249" s="147" t="s">
        <v>510</v>
      </c>
      <c r="G249" s="148" t="s">
        <v>230</v>
      </c>
      <c r="H249" s="149">
        <v>1</v>
      </c>
      <c r="I249" s="150"/>
      <c r="J249" s="150">
        <f t="shared" si="39"/>
        <v>0</v>
      </c>
      <c r="K249" s="151"/>
      <c r="L249" s="152"/>
      <c r="M249" s="153" t="s">
        <v>1</v>
      </c>
      <c r="N249" s="154" t="s">
        <v>32</v>
      </c>
      <c r="O249" s="141">
        <v>0</v>
      </c>
      <c r="P249" s="141">
        <f t="shared" si="40"/>
        <v>0</v>
      </c>
      <c r="Q249" s="141">
        <v>0.17499999999999999</v>
      </c>
      <c r="R249" s="141">
        <f t="shared" si="41"/>
        <v>0.17499999999999999</v>
      </c>
      <c r="S249" s="141">
        <v>0</v>
      </c>
      <c r="T249" s="142">
        <f t="shared" si="42"/>
        <v>0</v>
      </c>
      <c r="AR249" s="143" t="s">
        <v>123</v>
      </c>
      <c r="AT249" s="143" t="s">
        <v>120</v>
      </c>
      <c r="AU249" s="143" t="s">
        <v>110</v>
      </c>
      <c r="AY249" s="13" t="s">
        <v>111</v>
      </c>
      <c r="BE249" s="144">
        <f t="shared" si="43"/>
        <v>0</v>
      </c>
      <c r="BF249" s="144">
        <f t="shared" si="44"/>
        <v>0</v>
      </c>
      <c r="BG249" s="144">
        <f t="shared" si="45"/>
        <v>0</v>
      </c>
      <c r="BH249" s="144">
        <f t="shared" si="46"/>
        <v>0</v>
      </c>
      <c r="BI249" s="144">
        <f t="shared" si="47"/>
        <v>0</v>
      </c>
      <c r="BJ249" s="13" t="s">
        <v>110</v>
      </c>
      <c r="BK249" s="144">
        <f t="shared" si="48"/>
        <v>0</v>
      </c>
      <c r="BL249" s="13" t="s">
        <v>118</v>
      </c>
      <c r="BM249" s="143" t="s">
        <v>511</v>
      </c>
    </row>
    <row r="250" spans="2:65" s="1" customFormat="1" ht="21.75" customHeight="1" x14ac:dyDescent="0.2">
      <c r="B250" s="131"/>
      <c r="C250" s="132" t="s">
        <v>512</v>
      </c>
      <c r="D250" s="132" t="s">
        <v>114</v>
      </c>
      <c r="E250" s="133" t="s">
        <v>513</v>
      </c>
      <c r="F250" s="134" t="s">
        <v>514</v>
      </c>
      <c r="G250" s="135" t="s">
        <v>223</v>
      </c>
      <c r="H250" s="136">
        <v>1809.7360000000001</v>
      </c>
      <c r="I250" s="137"/>
      <c r="J250" s="137">
        <f t="shared" si="39"/>
        <v>0</v>
      </c>
      <c r="K250" s="138"/>
      <c r="L250" s="25"/>
      <c r="M250" s="139" t="s">
        <v>1</v>
      </c>
      <c r="N250" s="140" t="s">
        <v>32</v>
      </c>
      <c r="O250" s="141">
        <v>0</v>
      </c>
      <c r="P250" s="141">
        <f t="shared" si="40"/>
        <v>0</v>
      </c>
      <c r="Q250" s="141">
        <v>0</v>
      </c>
      <c r="R250" s="141">
        <f t="shared" si="41"/>
        <v>0</v>
      </c>
      <c r="S250" s="141">
        <v>0</v>
      </c>
      <c r="T250" s="142">
        <f t="shared" si="42"/>
        <v>0</v>
      </c>
      <c r="AR250" s="143" t="s">
        <v>118</v>
      </c>
      <c r="AT250" s="143" t="s">
        <v>114</v>
      </c>
      <c r="AU250" s="143" t="s">
        <v>110</v>
      </c>
      <c r="AY250" s="13" t="s">
        <v>111</v>
      </c>
      <c r="BE250" s="144">
        <f t="shared" si="43"/>
        <v>0</v>
      </c>
      <c r="BF250" s="144">
        <f t="shared" si="44"/>
        <v>0</v>
      </c>
      <c r="BG250" s="144">
        <f t="shared" si="45"/>
        <v>0</v>
      </c>
      <c r="BH250" s="144">
        <f t="shared" si="46"/>
        <v>0</v>
      </c>
      <c r="BI250" s="144">
        <f t="shared" si="47"/>
        <v>0</v>
      </c>
      <c r="BJ250" s="13" t="s">
        <v>110</v>
      </c>
      <c r="BK250" s="144">
        <f t="shared" si="48"/>
        <v>0</v>
      </c>
      <c r="BL250" s="13" t="s">
        <v>118</v>
      </c>
      <c r="BM250" s="143" t="s">
        <v>515</v>
      </c>
    </row>
    <row r="251" spans="2:65" s="11" customFormat="1" ht="22.75" customHeight="1" x14ac:dyDescent="0.25">
      <c r="B251" s="120"/>
      <c r="D251" s="121" t="s">
        <v>65</v>
      </c>
      <c r="E251" s="129" t="s">
        <v>516</v>
      </c>
      <c r="F251" s="129" t="s">
        <v>517</v>
      </c>
      <c r="J251" s="130">
        <f>BK251</f>
        <v>0</v>
      </c>
      <c r="L251" s="120"/>
      <c r="M251" s="124"/>
      <c r="P251" s="125">
        <f>SUM(P252:P272)</f>
        <v>137.37481</v>
      </c>
      <c r="R251" s="125">
        <f>SUM(R252:R272)</f>
        <v>1.5624453599999999</v>
      </c>
      <c r="T251" s="126">
        <f>SUM(T252:T272)</f>
        <v>0.61412</v>
      </c>
      <c r="AR251" s="121" t="s">
        <v>110</v>
      </c>
      <c r="AT251" s="127" t="s">
        <v>65</v>
      </c>
      <c r="AU251" s="127" t="s">
        <v>72</v>
      </c>
      <c r="AY251" s="121" t="s">
        <v>111</v>
      </c>
      <c r="BK251" s="128">
        <f>SUM(BK252:BK272)</f>
        <v>0</v>
      </c>
    </row>
    <row r="252" spans="2:65" s="1" customFormat="1" ht="33" customHeight="1" x14ac:dyDescent="0.2">
      <c r="B252" s="131"/>
      <c r="C252" s="132" t="s">
        <v>518</v>
      </c>
      <c r="D252" s="132" t="s">
        <v>114</v>
      </c>
      <c r="E252" s="133" t="s">
        <v>519</v>
      </c>
      <c r="F252" s="134" t="s">
        <v>520</v>
      </c>
      <c r="G252" s="135" t="s">
        <v>117</v>
      </c>
      <c r="H252" s="136">
        <v>24</v>
      </c>
      <c r="I252" s="137"/>
      <c r="J252" s="137">
        <f t="shared" ref="J252:J272" si="49">ROUND(I252*H252,2)</f>
        <v>0</v>
      </c>
      <c r="K252" s="138"/>
      <c r="L252" s="25"/>
      <c r="M252" s="139" t="s">
        <v>1</v>
      </c>
      <c r="N252" s="140" t="s">
        <v>32</v>
      </c>
      <c r="O252" s="141">
        <v>5.0040000000000001E-2</v>
      </c>
      <c r="P252" s="141">
        <f t="shared" ref="P252:P272" si="50">O252*H252</f>
        <v>1.20096</v>
      </c>
      <c r="Q252" s="141">
        <v>2.016E-5</v>
      </c>
      <c r="R252" s="141">
        <f t="shared" ref="R252:R272" si="51">Q252*H252</f>
        <v>4.8384000000000003E-4</v>
      </c>
      <c r="S252" s="141">
        <v>3.2000000000000002E-3</v>
      </c>
      <c r="T252" s="142">
        <f t="shared" ref="T252:T272" si="52">S252*H252</f>
        <v>7.6800000000000007E-2</v>
      </c>
      <c r="AR252" s="143" t="s">
        <v>118</v>
      </c>
      <c r="AT252" s="143" t="s">
        <v>114</v>
      </c>
      <c r="AU252" s="143" t="s">
        <v>110</v>
      </c>
      <c r="AY252" s="13" t="s">
        <v>111</v>
      </c>
      <c r="BE252" s="144">
        <f t="shared" ref="BE252:BE272" si="53">IF(N252="základná",J252,0)</f>
        <v>0</v>
      </c>
      <c r="BF252" s="144">
        <f t="shared" ref="BF252:BF272" si="54">IF(N252="znížená",J252,0)</f>
        <v>0</v>
      </c>
      <c r="BG252" s="144">
        <f t="shared" ref="BG252:BG272" si="55">IF(N252="zákl. prenesená",J252,0)</f>
        <v>0</v>
      </c>
      <c r="BH252" s="144">
        <f t="shared" ref="BH252:BH272" si="56">IF(N252="zníž. prenesená",J252,0)</f>
        <v>0</v>
      </c>
      <c r="BI252" s="144">
        <f t="shared" ref="BI252:BI272" si="57">IF(N252="nulová",J252,0)</f>
        <v>0</v>
      </c>
      <c r="BJ252" s="13" t="s">
        <v>110</v>
      </c>
      <c r="BK252" s="144">
        <f t="shared" ref="BK252:BK272" si="58">ROUND(I252*H252,2)</f>
        <v>0</v>
      </c>
      <c r="BL252" s="13" t="s">
        <v>118</v>
      </c>
      <c r="BM252" s="143" t="s">
        <v>521</v>
      </c>
    </row>
    <row r="253" spans="2:65" s="1" customFormat="1" ht="33" customHeight="1" x14ac:dyDescent="0.2">
      <c r="B253" s="131"/>
      <c r="C253" s="132" t="s">
        <v>522</v>
      </c>
      <c r="D253" s="132" t="s">
        <v>114</v>
      </c>
      <c r="E253" s="133" t="s">
        <v>523</v>
      </c>
      <c r="F253" s="134" t="s">
        <v>524</v>
      </c>
      <c r="G253" s="135" t="s">
        <v>117</v>
      </c>
      <c r="H253" s="136">
        <v>30</v>
      </c>
      <c r="I253" s="137"/>
      <c r="J253" s="137">
        <f t="shared" si="49"/>
        <v>0</v>
      </c>
      <c r="K253" s="138"/>
      <c r="L253" s="25"/>
      <c r="M253" s="139" t="s">
        <v>1</v>
      </c>
      <c r="N253" s="140" t="s">
        <v>32</v>
      </c>
      <c r="O253" s="141">
        <v>9.8100000000000007E-2</v>
      </c>
      <c r="P253" s="141">
        <f t="shared" si="50"/>
        <v>2.9430000000000001</v>
      </c>
      <c r="Q253" s="141">
        <v>5.0500000000000001E-5</v>
      </c>
      <c r="R253" s="141">
        <f t="shared" si="51"/>
        <v>1.5150000000000001E-3</v>
      </c>
      <c r="S253" s="141">
        <v>5.3200000000000001E-3</v>
      </c>
      <c r="T253" s="142">
        <f t="shared" si="52"/>
        <v>0.15959999999999999</v>
      </c>
      <c r="AR253" s="143" t="s">
        <v>118</v>
      </c>
      <c r="AT253" s="143" t="s">
        <v>114</v>
      </c>
      <c r="AU253" s="143" t="s">
        <v>110</v>
      </c>
      <c r="AY253" s="13" t="s">
        <v>111</v>
      </c>
      <c r="BE253" s="144">
        <f t="shared" si="53"/>
        <v>0</v>
      </c>
      <c r="BF253" s="144">
        <f t="shared" si="54"/>
        <v>0</v>
      </c>
      <c r="BG253" s="144">
        <f t="shared" si="55"/>
        <v>0</v>
      </c>
      <c r="BH253" s="144">
        <f t="shared" si="56"/>
        <v>0</v>
      </c>
      <c r="BI253" s="144">
        <f t="shared" si="57"/>
        <v>0</v>
      </c>
      <c r="BJ253" s="13" t="s">
        <v>110</v>
      </c>
      <c r="BK253" s="144">
        <f t="shared" si="58"/>
        <v>0</v>
      </c>
      <c r="BL253" s="13" t="s">
        <v>118</v>
      </c>
      <c r="BM253" s="143" t="s">
        <v>525</v>
      </c>
    </row>
    <row r="254" spans="2:65" s="1" customFormat="1" ht="24.15" customHeight="1" x14ac:dyDescent="0.2">
      <c r="B254" s="131"/>
      <c r="C254" s="132" t="s">
        <v>526</v>
      </c>
      <c r="D254" s="132" t="s">
        <v>114</v>
      </c>
      <c r="E254" s="133" t="s">
        <v>527</v>
      </c>
      <c r="F254" s="134" t="s">
        <v>528</v>
      </c>
      <c r="G254" s="135" t="s">
        <v>117</v>
      </c>
      <c r="H254" s="136">
        <v>27</v>
      </c>
      <c r="I254" s="137"/>
      <c r="J254" s="137">
        <f t="shared" si="49"/>
        <v>0</v>
      </c>
      <c r="K254" s="138"/>
      <c r="L254" s="25"/>
      <c r="M254" s="139" t="s">
        <v>1</v>
      </c>
      <c r="N254" s="140" t="s">
        <v>32</v>
      </c>
      <c r="O254" s="141">
        <v>0.33489000000000002</v>
      </c>
      <c r="P254" s="141">
        <f t="shared" si="50"/>
        <v>9.0420300000000005</v>
      </c>
      <c r="Q254" s="141">
        <v>1.5284599999999999E-3</v>
      </c>
      <c r="R254" s="141">
        <f t="shared" si="51"/>
        <v>4.126842E-2</v>
      </c>
      <c r="S254" s="141">
        <v>0</v>
      </c>
      <c r="T254" s="142">
        <f t="shared" si="52"/>
        <v>0</v>
      </c>
      <c r="AR254" s="143" t="s">
        <v>118</v>
      </c>
      <c r="AT254" s="143" t="s">
        <v>114</v>
      </c>
      <c r="AU254" s="143" t="s">
        <v>110</v>
      </c>
      <c r="AY254" s="13" t="s">
        <v>111</v>
      </c>
      <c r="BE254" s="144">
        <f t="shared" si="53"/>
        <v>0</v>
      </c>
      <c r="BF254" s="144">
        <f t="shared" si="54"/>
        <v>0</v>
      </c>
      <c r="BG254" s="144">
        <f t="shared" si="55"/>
        <v>0</v>
      </c>
      <c r="BH254" s="144">
        <f t="shared" si="56"/>
        <v>0</v>
      </c>
      <c r="BI254" s="144">
        <f t="shared" si="57"/>
        <v>0</v>
      </c>
      <c r="BJ254" s="13" t="s">
        <v>110</v>
      </c>
      <c r="BK254" s="144">
        <f t="shared" si="58"/>
        <v>0</v>
      </c>
      <c r="BL254" s="13" t="s">
        <v>118</v>
      </c>
      <c r="BM254" s="143" t="s">
        <v>529</v>
      </c>
    </row>
    <row r="255" spans="2:65" s="1" customFormat="1" ht="24.15" customHeight="1" x14ac:dyDescent="0.2">
      <c r="B255" s="131"/>
      <c r="C255" s="132" t="s">
        <v>530</v>
      </c>
      <c r="D255" s="132" t="s">
        <v>114</v>
      </c>
      <c r="E255" s="133" t="s">
        <v>531</v>
      </c>
      <c r="F255" s="134" t="s">
        <v>532</v>
      </c>
      <c r="G255" s="135" t="s">
        <v>117</v>
      </c>
      <c r="H255" s="136">
        <v>5</v>
      </c>
      <c r="I255" s="137"/>
      <c r="J255" s="137">
        <f t="shared" si="49"/>
        <v>0</v>
      </c>
      <c r="K255" s="138"/>
      <c r="L255" s="25"/>
      <c r="M255" s="139" t="s">
        <v>1</v>
      </c>
      <c r="N255" s="140" t="s">
        <v>32</v>
      </c>
      <c r="O255" s="141">
        <v>0.33712999999999999</v>
      </c>
      <c r="P255" s="141">
        <f t="shared" si="50"/>
        <v>1.6856499999999999</v>
      </c>
      <c r="Q255" s="141">
        <v>1.93895E-3</v>
      </c>
      <c r="R255" s="141">
        <f t="shared" si="51"/>
        <v>9.6947500000000002E-3</v>
      </c>
      <c r="S255" s="141">
        <v>0</v>
      </c>
      <c r="T255" s="142">
        <f t="shared" si="52"/>
        <v>0</v>
      </c>
      <c r="AR255" s="143" t="s">
        <v>118</v>
      </c>
      <c r="AT255" s="143" t="s">
        <v>114</v>
      </c>
      <c r="AU255" s="143" t="s">
        <v>110</v>
      </c>
      <c r="AY255" s="13" t="s">
        <v>111</v>
      </c>
      <c r="BE255" s="144">
        <f t="shared" si="53"/>
        <v>0</v>
      </c>
      <c r="BF255" s="144">
        <f t="shared" si="54"/>
        <v>0</v>
      </c>
      <c r="BG255" s="144">
        <f t="shared" si="55"/>
        <v>0</v>
      </c>
      <c r="BH255" s="144">
        <f t="shared" si="56"/>
        <v>0</v>
      </c>
      <c r="BI255" s="144">
        <f t="shared" si="57"/>
        <v>0</v>
      </c>
      <c r="BJ255" s="13" t="s">
        <v>110</v>
      </c>
      <c r="BK255" s="144">
        <f t="shared" si="58"/>
        <v>0</v>
      </c>
      <c r="BL255" s="13" t="s">
        <v>118</v>
      </c>
      <c r="BM255" s="143" t="s">
        <v>533</v>
      </c>
    </row>
    <row r="256" spans="2:65" s="1" customFormat="1" ht="24.15" customHeight="1" x14ac:dyDescent="0.2">
      <c r="B256" s="131"/>
      <c r="C256" s="132" t="s">
        <v>534</v>
      </c>
      <c r="D256" s="132" t="s">
        <v>114</v>
      </c>
      <c r="E256" s="133" t="s">
        <v>535</v>
      </c>
      <c r="F256" s="134" t="s">
        <v>536</v>
      </c>
      <c r="G256" s="135" t="s">
        <v>117</v>
      </c>
      <c r="H256" s="136">
        <v>14</v>
      </c>
      <c r="I256" s="137"/>
      <c r="J256" s="137">
        <f t="shared" si="49"/>
        <v>0</v>
      </c>
      <c r="K256" s="138"/>
      <c r="L256" s="25"/>
      <c r="M256" s="139" t="s">
        <v>1</v>
      </c>
      <c r="N256" s="140" t="s">
        <v>32</v>
      </c>
      <c r="O256" s="141">
        <v>0.38969999999999999</v>
      </c>
      <c r="P256" s="141">
        <f t="shared" si="50"/>
        <v>5.4558</v>
      </c>
      <c r="Q256" s="141">
        <v>2.9175300000000002E-3</v>
      </c>
      <c r="R256" s="141">
        <f t="shared" si="51"/>
        <v>4.084542E-2</v>
      </c>
      <c r="S256" s="141">
        <v>0</v>
      </c>
      <c r="T256" s="142">
        <f t="shared" si="52"/>
        <v>0</v>
      </c>
      <c r="AR256" s="143" t="s">
        <v>118</v>
      </c>
      <c r="AT256" s="143" t="s">
        <v>114</v>
      </c>
      <c r="AU256" s="143" t="s">
        <v>110</v>
      </c>
      <c r="AY256" s="13" t="s">
        <v>111</v>
      </c>
      <c r="BE256" s="144">
        <f t="shared" si="53"/>
        <v>0</v>
      </c>
      <c r="BF256" s="144">
        <f t="shared" si="54"/>
        <v>0</v>
      </c>
      <c r="BG256" s="144">
        <f t="shared" si="55"/>
        <v>0</v>
      </c>
      <c r="BH256" s="144">
        <f t="shared" si="56"/>
        <v>0</v>
      </c>
      <c r="BI256" s="144">
        <f t="shared" si="57"/>
        <v>0</v>
      </c>
      <c r="BJ256" s="13" t="s">
        <v>110</v>
      </c>
      <c r="BK256" s="144">
        <f t="shared" si="58"/>
        <v>0</v>
      </c>
      <c r="BL256" s="13" t="s">
        <v>118</v>
      </c>
      <c r="BM256" s="143" t="s">
        <v>537</v>
      </c>
    </row>
    <row r="257" spans="2:65" s="1" customFormat="1" ht="24.15" customHeight="1" x14ac:dyDescent="0.2">
      <c r="B257" s="131"/>
      <c r="C257" s="132" t="s">
        <v>538</v>
      </c>
      <c r="D257" s="132" t="s">
        <v>114</v>
      </c>
      <c r="E257" s="133" t="s">
        <v>539</v>
      </c>
      <c r="F257" s="134" t="s">
        <v>540</v>
      </c>
      <c r="G257" s="135" t="s">
        <v>117</v>
      </c>
      <c r="H257" s="136">
        <v>15</v>
      </c>
      <c r="I257" s="137"/>
      <c r="J257" s="137">
        <f t="shared" si="49"/>
        <v>0</v>
      </c>
      <c r="K257" s="138"/>
      <c r="L257" s="25"/>
      <c r="M257" s="139" t="s">
        <v>1</v>
      </c>
      <c r="N257" s="140" t="s">
        <v>32</v>
      </c>
      <c r="O257" s="141">
        <v>0.45222000000000001</v>
      </c>
      <c r="P257" s="141">
        <f t="shared" si="50"/>
        <v>6.7833000000000006</v>
      </c>
      <c r="Q257" s="141">
        <v>3.8206400000000001E-3</v>
      </c>
      <c r="R257" s="141">
        <f t="shared" si="51"/>
        <v>5.7309600000000002E-2</v>
      </c>
      <c r="S257" s="141">
        <v>0</v>
      </c>
      <c r="T257" s="142">
        <f t="shared" si="52"/>
        <v>0</v>
      </c>
      <c r="AR257" s="143" t="s">
        <v>118</v>
      </c>
      <c r="AT257" s="143" t="s">
        <v>114</v>
      </c>
      <c r="AU257" s="143" t="s">
        <v>110</v>
      </c>
      <c r="AY257" s="13" t="s">
        <v>111</v>
      </c>
      <c r="BE257" s="144">
        <f t="shared" si="53"/>
        <v>0</v>
      </c>
      <c r="BF257" s="144">
        <f t="shared" si="54"/>
        <v>0</v>
      </c>
      <c r="BG257" s="144">
        <f t="shared" si="55"/>
        <v>0</v>
      </c>
      <c r="BH257" s="144">
        <f t="shared" si="56"/>
        <v>0</v>
      </c>
      <c r="BI257" s="144">
        <f t="shared" si="57"/>
        <v>0</v>
      </c>
      <c r="BJ257" s="13" t="s">
        <v>110</v>
      </c>
      <c r="BK257" s="144">
        <f t="shared" si="58"/>
        <v>0</v>
      </c>
      <c r="BL257" s="13" t="s">
        <v>118</v>
      </c>
      <c r="BM257" s="143" t="s">
        <v>541</v>
      </c>
    </row>
    <row r="258" spans="2:65" s="1" customFormat="1" ht="24.15" customHeight="1" x14ac:dyDescent="0.2">
      <c r="B258" s="131"/>
      <c r="C258" s="132" t="s">
        <v>542</v>
      </c>
      <c r="D258" s="132" t="s">
        <v>114</v>
      </c>
      <c r="E258" s="133" t="s">
        <v>543</v>
      </c>
      <c r="F258" s="134" t="s">
        <v>544</v>
      </c>
      <c r="G258" s="135" t="s">
        <v>117</v>
      </c>
      <c r="H258" s="136">
        <v>8</v>
      </c>
      <c r="I258" s="137"/>
      <c r="J258" s="137">
        <f t="shared" si="49"/>
        <v>0</v>
      </c>
      <c r="K258" s="138"/>
      <c r="L258" s="25"/>
      <c r="M258" s="139" t="s">
        <v>1</v>
      </c>
      <c r="N258" s="140" t="s">
        <v>32</v>
      </c>
      <c r="O258" s="141">
        <v>0.49264000000000002</v>
      </c>
      <c r="P258" s="141">
        <f t="shared" si="50"/>
        <v>3.9411200000000002</v>
      </c>
      <c r="Q258" s="141">
        <v>4.5465899999999997E-3</v>
      </c>
      <c r="R258" s="141">
        <f t="shared" si="51"/>
        <v>3.6372719999999997E-2</v>
      </c>
      <c r="S258" s="141">
        <v>0</v>
      </c>
      <c r="T258" s="142">
        <f t="shared" si="52"/>
        <v>0</v>
      </c>
      <c r="AR258" s="143" t="s">
        <v>118</v>
      </c>
      <c r="AT258" s="143" t="s">
        <v>114</v>
      </c>
      <c r="AU258" s="143" t="s">
        <v>110</v>
      </c>
      <c r="AY258" s="13" t="s">
        <v>111</v>
      </c>
      <c r="BE258" s="144">
        <f t="shared" si="53"/>
        <v>0</v>
      </c>
      <c r="BF258" s="144">
        <f t="shared" si="54"/>
        <v>0</v>
      </c>
      <c r="BG258" s="144">
        <f t="shared" si="55"/>
        <v>0</v>
      </c>
      <c r="BH258" s="144">
        <f t="shared" si="56"/>
        <v>0</v>
      </c>
      <c r="BI258" s="144">
        <f t="shared" si="57"/>
        <v>0</v>
      </c>
      <c r="BJ258" s="13" t="s">
        <v>110</v>
      </c>
      <c r="BK258" s="144">
        <f t="shared" si="58"/>
        <v>0</v>
      </c>
      <c r="BL258" s="13" t="s">
        <v>118</v>
      </c>
      <c r="BM258" s="143" t="s">
        <v>545</v>
      </c>
    </row>
    <row r="259" spans="2:65" s="1" customFormat="1" ht="33" customHeight="1" x14ac:dyDescent="0.2">
      <c r="B259" s="131"/>
      <c r="C259" s="132" t="s">
        <v>546</v>
      </c>
      <c r="D259" s="132" t="s">
        <v>114</v>
      </c>
      <c r="E259" s="133" t="s">
        <v>547</v>
      </c>
      <c r="F259" s="134" t="s">
        <v>548</v>
      </c>
      <c r="G259" s="135" t="s">
        <v>117</v>
      </c>
      <c r="H259" s="136">
        <v>12</v>
      </c>
      <c r="I259" s="137"/>
      <c r="J259" s="137">
        <f t="shared" si="49"/>
        <v>0</v>
      </c>
      <c r="K259" s="138"/>
      <c r="L259" s="25"/>
      <c r="M259" s="139" t="s">
        <v>1</v>
      </c>
      <c r="N259" s="140" t="s">
        <v>32</v>
      </c>
      <c r="O259" s="141">
        <v>0.17713000000000001</v>
      </c>
      <c r="P259" s="141">
        <f t="shared" si="50"/>
        <v>2.1255600000000001</v>
      </c>
      <c r="Q259" s="141">
        <v>6.2600000000000004E-5</v>
      </c>
      <c r="R259" s="141">
        <f t="shared" si="51"/>
        <v>7.5120000000000004E-4</v>
      </c>
      <c r="S259" s="141">
        <v>8.4100000000000008E-3</v>
      </c>
      <c r="T259" s="142">
        <f t="shared" si="52"/>
        <v>0.10092000000000001</v>
      </c>
      <c r="AR259" s="143" t="s">
        <v>118</v>
      </c>
      <c r="AT259" s="143" t="s">
        <v>114</v>
      </c>
      <c r="AU259" s="143" t="s">
        <v>110</v>
      </c>
      <c r="AY259" s="13" t="s">
        <v>111</v>
      </c>
      <c r="BE259" s="144">
        <f t="shared" si="53"/>
        <v>0</v>
      </c>
      <c r="BF259" s="144">
        <f t="shared" si="54"/>
        <v>0</v>
      </c>
      <c r="BG259" s="144">
        <f t="shared" si="55"/>
        <v>0</v>
      </c>
      <c r="BH259" s="144">
        <f t="shared" si="56"/>
        <v>0</v>
      </c>
      <c r="BI259" s="144">
        <f t="shared" si="57"/>
        <v>0</v>
      </c>
      <c r="BJ259" s="13" t="s">
        <v>110</v>
      </c>
      <c r="BK259" s="144">
        <f t="shared" si="58"/>
        <v>0</v>
      </c>
      <c r="BL259" s="13" t="s">
        <v>118</v>
      </c>
      <c r="BM259" s="143" t="s">
        <v>549</v>
      </c>
    </row>
    <row r="260" spans="2:65" s="1" customFormat="1" ht="33" customHeight="1" x14ac:dyDescent="0.2">
      <c r="B260" s="131"/>
      <c r="C260" s="132" t="s">
        <v>550</v>
      </c>
      <c r="D260" s="132" t="s">
        <v>114</v>
      </c>
      <c r="E260" s="133" t="s">
        <v>551</v>
      </c>
      <c r="F260" s="134" t="s">
        <v>552</v>
      </c>
      <c r="G260" s="135" t="s">
        <v>117</v>
      </c>
      <c r="H260" s="136">
        <v>20</v>
      </c>
      <c r="I260" s="137"/>
      <c r="J260" s="137">
        <f t="shared" si="49"/>
        <v>0</v>
      </c>
      <c r="K260" s="138"/>
      <c r="L260" s="25"/>
      <c r="M260" s="139" t="s">
        <v>1</v>
      </c>
      <c r="N260" s="140" t="s">
        <v>32</v>
      </c>
      <c r="O260" s="141">
        <v>0.187</v>
      </c>
      <c r="P260" s="141">
        <f t="shared" si="50"/>
        <v>3.74</v>
      </c>
      <c r="Q260" s="141">
        <v>1E-4</v>
      </c>
      <c r="R260" s="141">
        <f t="shared" si="51"/>
        <v>2E-3</v>
      </c>
      <c r="S260" s="141">
        <v>1.384E-2</v>
      </c>
      <c r="T260" s="142">
        <f t="shared" si="52"/>
        <v>0.27679999999999999</v>
      </c>
      <c r="AR260" s="143" t="s">
        <v>118</v>
      </c>
      <c r="AT260" s="143" t="s">
        <v>114</v>
      </c>
      <c r="AU260" s="143" t="s">
        <v>110</v>
      </c>
      <c r="AY260" s="13" t="s">
        <v>111</v>
      </c>
      <c r="BE260" s="144">
        <f t="shared" si="53"/>
        <v>0</v>
      </c>
      <c r="BF260" s="144">
        <f t="shared" si="54"/>
        <v>0</v>
      </c>
      <c r="BG260" s="144">
        <f t="shared" si="55"/>
        <v>0</v>
      </c>
      <c r="BH260" s="144">
        <f t="shared" si="56"/>
        <v>0</v>
      </c>
      <c r="BI260" s="144">
        <f t="shared" si="57"/>
        <v>0</v>
      </c>
      <c r="BJ260" s="13" t="s">
        <v>110</v>
      </c>
      <c r="BK260" s="144">
        <f t="shared" si="58"/>
        <v>0</v>
      </c>
      <c r="BL260" s="13" t="s">
        <v>118</v>
      </c>
      <c r="BM260" s="143" t="s">
        <v>553</v>
      </c>
    </row>
    <row r="261" spans="2:65" s="1" customFormat="1" ht="24.15" customHeight="1" x14ac:dyDescent="0.2">
      <c r="B261" s="131"/>
      <c r="C261" s="132" t="s">
        <v>554</v>
      </c>
      <c r="D261" s="132" t="s">
        <v>114</v>
      </c>
      <c r="E261" s="133" t="s">
        <v>555</v>
      </c>
      <c r="F261" s="134" t="s">
        <v>556</v>
      </c>
      <c r="G261" s="135" t="s">
        <v>117</v>
      </c>
      <c r="H261" s="136">
        <v>4</v>
      </c>
      <c r="I261" s="137"/>
      <c r="J261" s="137">
        <f t="shared" si="49"/>
        <v>0</v>
      </c>
      <c r="K261" s="138"/>
      <c r="L261" s="25"/>
      <c r="M261" s="139" t="s">
        <v>1</v>
      </c>
      <c r="N261" s="140" t="s">
        <v>32</v>
      </c>
      <c r="O261" s="141">
        <v>0.53402000000000005</v>
      </c>
      <c r="P261" s="141">
        <f t="shared" si="50"/>
        <v>2.1360800000000002</v>
      </c>
      <c r="Q261" s="141">
        <v>5.1918700000000003E-3</v>
      </c>
      <c r="R261" s="141">
        <f t="shared" si="51"/>
        <v>2.0767480000000001E-2</v>
      </c>
      <c r="S261" s="141">
        <v>0</v>
      </c>
      <c r="T261" s="142">
        <f t="shared" si="52"/>
        <v>0</v>
      </c>
      <c r="AR261" s="143" t="s">
        <v>118</v>
      </c>
      <c r="AT261" s="143" t="s">
        <v>114</v>
      </c>
      <c r="AU261" s="143" t="s">
        <v>110</v>
      </c>
      <c r="AY261" s="13" t="s">
        <v>111</v>
      </c>
      <c r="BE261" s="144">
        <f t="shared" si="53"/>
        <v>0</v>
      </c>
      <c r="BF261" s="144">
        <f t="shared" si="54"/>
        <v>0</v>
      </c>
      <c r="BG261" s="144">
        <f t="shared" si="55"/>
        <v>0</v>
      </c>
      <c r="BH261" s="144">
        <f t="shared" si="56"/>
        <v>0</v>
      </c>
      <c r="BI261" s="144">
        <f t="shared" si="57"/>
        <v>0</v>
      </c>
      <c r="BJ261" s="13" t="s">
        <v>110</v>
      </c>
      <c r="BK261" s="144">
        <f t="shared" si="58"/>
        <v>0</v>
      </c>
      <c r="BL261" s="13" t="s">
        <v>118</v>
      </c>
      <c r="BM261" s="143" t="s">
        <v>557</v>
      </c>
    </row>
    <row r="262" spans="2:65" s="1" customFormat="1" ht="24.15" customHeight="1" x14ac:dyDescent="0.2">
      <c r="B262" s="131"/>
      <c r="C262" s="132" t="s">
        <v>558</v>
      </c>
      <c r="D262" s="132" t="s">
        <v>114</v>
      </c>
      <c r="E262" s="133" t="s">
        <v>559</v>
      </c>
      <c r="F262" s="134" t="s">
        <v>560</v>
      </c>
      <c r="G262" s="135" t="s">
        <v>117</v>
      </c>
      <c r="H262" s="136">
        <v>12</v>
      </c>
      <c r="I262" s="137"/>
      <c r="J262" s="137">
        <f t="shared" si="49"/>
        <v>0</v>
      </c>
      <c r="K262" s="138"/>
      <c r="L262" s="25"/>
      <c r="M262" s="139" t="s">
        <v>1</v>
      </c>
      <c r="N262" s="140" t="s">
        <v>32</v>
      </c>
      <c r="O262" s="141">
        <v>0.61638999999999999</v>
      </c>
      <c r="P262" s="141">
        <f t="shared" si="50"/>
        <v>7.3966799999999999</v>
      </c>
      <c r="Q262" s="141">
        <v>7.5479400000000004E-3</v>
      </c>
      <c r="R262" s="141">
        <f t="shared" si="51"/>
        <v>9.0575280000000008E-2</v>
      </c>
      <c r="S262" s="141">
        <v>0</v>
      </c>
      <c r="T262" s="142">
        <f t="shared" si="52"/>
        <v>0</v>
      </c>
      <c r="AR262" s="143" t="s">
        <v>118</v>
      </c>
      <c r="AT262" s="143" t="s">
        <v>114</v>
      </c>
      <c r="AU262" s="143" t="s">
        <v>110</v>
      </c>
      <c r="AY262" s="13" t="s">
        <v>111</v>
      </c>
      <c r="BE262" s="144">
        <f t="shared" si="53"/>
        <v>0</v>
      </c>
      <c r="BF262" s="144">
        <f t="shared" si="54"/>
        <v>0</v>
      </c>
      <c r="BG262" s="144">
        <f t="shared" si="55"/>
        <v>0</v>
      </c>
      <c r="BH262" s="144">
        <f t="shared" si="56"/>
        <v>0</v>
      </c>
      <c r="BI262" s="144">
        <f t="shared" si="57"/>
        <v>0</v>
      </c>
      <c r="BJ262" s="13" t="s">
        <v>110</v>
      </c>
      <c r="BK262" s="144">
        <f t="shared" si="58"/>
        <v>0</v>
      </c>
      <c r="BL262" s="13" t="s">
        <v>118</v>
      </c>
      <c r="BM262" s="143" t="s">
        <v>561</v>
      </c>
    </row>
    <row r="263" spans="2:65" s="1" customFormat="1" ht="24.15" customHeight="1" x14ac:dyDescent="0.2">
      <c r="B263" s="131"/>
      <c r="C263" s="132" t="s">
        <v>562</v>
      </c>
      <c r="D263" s="132" t="s">
        <v>114</v>
      </c>
      <c r="E263" s="133" t="s">
        <v>563</v>
      </c>
      <c r="F263" s="134" t="s">
        <v>564</v>
      </c>
      <c r="G263" s="135" t="s">
        <v>117</v>
      </c>
      <c r="H263" s="136">
        <v>17</v>
      </c>
      <c r="I263" s="137"/>
      <c r="J263" s="137">
        <f t="shared" si="49"/>
        <v>0</v>
      </c>
      <c r="K263" s="138"/>
      <c r="L263" s="25"/>
      <c r="M263" s="139" t="s">
        <v>1</v>
      </c>
      <c r="N263" s="140" t="s">
        <v>32</v>
      </c>
      <c r="O263" s="141">
        <v>0.73499999999999999</v>
      </c>
      <c r="P263" s="141">
        <f t="shared" si="50"/>
        <v>12.494999999999999</v>
      </c>
      <c r="Q263" s="141">
        <v>1.032545E-2</v>
      </c>
      <c r="R263" s="141">
        <f t="shared" si="51"/>
        <v>0.17553265000000001</v>
      </c>
      <c r="S263" s="141">
        <v>0</v>
      </c>
      <c r="T263" s="142">
        <f t="shared" si="52"/>
        <v>0</v>
      </c>
      <c r="AR263" s="143" t="s">
        <v>118</v>
      </c>
      <c r="AT263" s="143" t="s">
        <v>114</v>
      </c>
      <c r="AU263" s="143" t="s">
        <v>110</v>
      </c>
      <c r="AY263" s="13" t="s">
        <v>111</v>
      </c>
      <c r="BE263" s="144">
        <f t="shared" si="53"/>
        <v>0</v>
      </c>
      <c r="BF263" s="144">
        <f t="shared" si="54"/>
        <v>0</v>
      </c>
      <c r="BG263" s="144">
        <f t="shared" si="55"/>
        <v>0</v>
      </c>
      <c r="BH263" s="144">
        <f t="shared" si="56"/>
        <v>0</v>
      </c>
      <c r="BI263" s="144">
        <f t="shared" si="57"/>
        <v>0</v>
      </c>
      <c r="BJ263" s="13" t="s">
        <v>110</v>
      </c>
      <c r="BK263" s="144">
        <f t="shared" si="58"/>
        <v>0</v>
      </c>
      <c r="BL263" s="13" t="s">
        <v>118</v>
      </c>
      <c r="BM263" s="143" t="s">
        <v>565</v>
      </c>
    </row>
    <row r="264" spans="2:65" s="1" customFormat="1" ht="24.15" customHeight="1" x14ac:dyDescent="0.2">
      <c r="B264" s="131"/>
      <c r="C264" s="132" t="s">
        <v>566</v>
      </c>
      <c r="D264" s="132" t="s">
        <v>114</v>
      </c>
      <c r="E264" s="133" t="s">
        <v>567</v>
      </c>
      <c r="F264" s="134" t="s">
        <v>568</v>
      </c>
      <c r="G264" s="135" t="s">
        <v>117</v>
      </c>
      <c r="H264" s="136">
        <v>10</v>
      </c>
      <c r="I264" s="137"/>
      <c r="J264" s="137">
        <f t="shared" si="49"/>
        <v>0</v>
      </c>
      <c r="K264" s="138"/>
      <c r="L264" s="25"/>
      <c r="M264" s="139" t="s">
        <v>1</v>
      </c>
      <c r="N264" s="140" t="s">
        <v>32</v>
      </c>
      <c r="O264" s="141">
        <v>0.83398000000000005</v>
      </c>
      <c r="P264" s="141">
        <f t="shared" si="50"/>
        <v>8.3398000000000003</v>
      </c>
      <c r="Q264" s="141">
        <v>1.373284E-2</v>
      </c>
      <c r="R264" s="141">
        <f t="shared" si="51"/>
        <v>0.13732839999999999</v>
      </c>
      <c r="S264" s="141">
        <v>0</v>
      </c>
      <c r="T264" s="142">
        <f t="shared" si="52"/>
        <v>0</v>
      </c>
      <c r="AR264" s="143" t="s">
        <v>118</v>
      </c>
      <c r="AT264" s="143" t="s">
        <v>114</v>
      </c>
      <c r="AU264" s="143" t="s">
        <v>110</v>
      </c>
      <c r="AY264" s="13" t="s">
        <v>111</v>
      </c>
      <c r="BE264" s="144">
        <f t="shared" si="53"/>
        <v>0</v>
      </c>
      <c r="BF264" s="144">
        <f t="shared" si="54"/>
        <v>0</v>
      </c>
      <c r="BG264" s="144">
        <f t="shared" si="55"/>
        <v>0</v>
      </c>
      <c r="BH264" s="144">
        <f t="shared" si="56"/>
        <v>0</v>
      </c>
      <c r="BI264" s="144">
        <f t="shared" si="57"/>
        <v>0</v>
      </c>
      <c r="BJ264" s="13" t="s">
        <v>110</v>
      </c>
      <c r="BK264" s="144">
        <f t="shared" si="58"/>
        <v>0</v>
      </c>
      <c r="BL264" s="13" t="s">
        <v>118</v>
      </c>
      <c r="BM264" s="143" t="s">
        <v>569</v>
      </c>
    </row>
    <row r="265" spans="2:65" s="1" customFormat="1" ht="24.15" customHeight="1" x14ac:dyDescent="0.2">
      <c r="B265" s="131"/>
      <c r="C265" s="132" t="s">
        <v>570</v>
      </c>
      <c r="D265" s="132" t="s">
        <v>114</v>
      </c>
      <c r="E265" s="133" t="s">
        <v>571</v>
      </c>
      <c r="F265" s="134" t="s">
        <v>572</v>
      </c>
      <c r="G265" s="135" t="s">
        <v>117</v>
      </c>
      <c r="H265" s="136">
        <v>51</v>
      </c>
      <c r="I265" s="137"/>
      <c r="J265" s="137">
        <f t="shared" si="49"/>
        <v>0</v>
      </c>
      <c r="K265" s="138"/>
      <c r="L265" s="25"/>
      <c r="M265" s="139" t="s">
        <v>1</v>
      </c>
      <c r="N265" s="140" t="s">
        <v>32</v>
      </c>
      <c r="O265" s="141">
        <v>0.96558999999999995</v>
      </c>
      <c r="P265" s="141">
        <f t="shared" si="50"/>
        <v>49.245089999999998</v>
      </c>
      <c r="Q265" s="141">
        <v>1.8222039999999998E-2</v>
      </c>
      <c r="R265" s="141">
        <f t="shared" si="51"/>
        <v>0.92932403999999991</v>
      </c>
      <c r="S265" s="141">
        <v>0</v>
      </c>
      <c r="T265" s="142">
        <f t="shared" si="52"/>
        <v>0</v>
      </c>
      <c r="AR265" s="143" t="s">
        <v>118</v>
      </c>
      <c r="AT265" s="143" t="s">
        <v>114</v>
      </c>
      <c r="AU265" s="143" t="s">
        <v>110</v>
      </c>
      <c r="AY265" s="13" t="s">
        <v>111</v>
      </c>
      <c r="BE265" s="144">
        <f t="shared" si="53"/>
        <v>0</v>
      </c>
      <c r="BF265" s="144">
        <f t="shared" si="54"/>
        <v>0</v>
      </c>
      <c r="BG265" s="144">
        <f t="shared" si="55"/>
        <v>0</v>
      </c>
      <c r="BH265" s="144">
        <f t="shared" si="56"/>
        <v>0</v>
      </c>
      <c r="BI265" s="144">
        <f t="shared" si="57"/>
        <v>0</v>
      </c>
      <c r="BJ265" s="13" t="s">
        <v>110</v>
      </c>
      <c r="BK265" s="144">
        <f t="shared" si="58"/>
        <v>0</v>
      </c>
      <c r="BL265" s="13" t="s">
        <v>118</v>
      </c>
      <c r="BM265" s="143" t="s">
        <v>573</v>
      </c>
    </row>
    <row r="266" spans="2:65" s="1" customFormat="1" ht="24.15" customHeight="1" x14ac:dyDescent="0.2">
      <c r="B266" s="131"/>
      <c r="C266" s="132" t="s">
        <v>574</v>
      </c>
      <c r="D266" s="132" t="s">
        <v>114</v>
      </c>
      <c r="E266" s="133" t="s">
        <v>575</v>
      </c>
      <c r="F266" s="134" t="s">
        <v>576</v>
      </c>
      <c r="G266" s="135" t="s">
        <v>117</v>
      </c>
      <c r="H266" s="136">
        <v>12</v>
      </c>
      <c r="I266" s="137"/>
      <c r="J266" s="137">
        <f t="shared" si="49"/>
        <v>0</v>
      </c>
      <c r="K266" s="138"/>
      <c r="L266" s="25"/>
      <c r="M266" s="139" t="s">
        <v>1</v>
      </c>
      <c r="N266" s="140" t="s">
        <v>32</v>
      </c>
      <c r="O266" s="141">
        <v>0.43928</v>
      </c>
      <c r="P266" s="141">
        <f t="shared" si="50"/>
        <v>5.2713599999999996</v>
      </c>
      <c r="Q266" s="141">
        <v>4.8939999999999997E-4</v>
      </c>
      <c r="R266" s="141">
        <f t="shared" si="51"/>
        <v>5.8727999999999992E-3</v>
      </c>
      <c r="S266" s="141">
        <v>0</v>
      </c>
      <c r="T266" s="142">
        <f t="shared" si="52"/>
        <v>0</v>
      </c>
      <c r="AR266" s="143" t="s">
        <v>118</v>
      </c>
      <c r="AT266" s="143" t="s">
        <v>114</v>
      </c>
      <c r="AU266" s="143" t="s">
        <v>110</v>
      </c>
      <c r="AY266" s="13" t="s">
        <v>111</v>
      </c>
      <c r="BE266" s="144">
        <f t="shared" si="53"/>
        <v>0</v>
      </c>
      <c r="BF266" s="144">
        <f t="shared" si="54"/>
        <v>0</v>
      </c>
      <c r="BG266" s="144">
        <f t="shared" si="55"/>
        <v>0</v>
      </c>
      <c r="BH266" s="144">
        <f t="shared" si="56"/>
        <v>0</v>
      </c>
      <c r="BI266" s="144">
        <f t="shared" si="57"/>
        <v>0</v>
      </c>
      <c r="BJ266" s="13" t="s">
        <v>110</v>
      </c>
      <c r="BK266" s="144">
        <f t="shared" si="58"/>
        <v>0</v>
      </c>
      <c r="BL266" s="13" t="s">
        <v>118</v>
      </c>
      <c r="BM266" s="143" t="s">
        <v>577</v>
      </c>
    </row>
    <row r="267" spans="2:65" s="1" customFormat="1" ht="24.15" customHeight="1" x14ac:dyDescent="0.2">
      <c r="B267" s="131"/>
      <c r="C267" s="132" t="s">
        <v>578</v>
      </c>
      <c r="D267" s="132" t="s">
        <v>114</v>
      </c>
      <c r="E267" s="133" t="s">
        <v>579</v>
      </c>
      <c r="F267" s="134" t="s">
        <v>580</v>
      </c>
      <c r="G267" s="135" t="s">
        <v>117</v>
      </c>
      <c r="H267" s="136">
        <v>18</v>
      </c>
      <c r="I267" s="137"/>
      <c r="J267" s="137">
        <f t="shared" si="49"/>
        <v>0</v>
      </c>
      <c r="K267" s="138"/>
      <c r="L267" s="25"/>
      <c r="M267" s="139" t="s">
        <v>1</v>
      </c>
      <c r="N267" s="140" t="s">
        <v>32</v>
      </c>
      <c r="O267" s="141">
        <v>0.49441000000000002</v>
      </c>
      <c r="P267" s="141">
        <f t="shared" si="50"/>
        <v>8.8993800000000007</v>
      </c>
      <c r="Q267" s="141">
        <v>7.1131999999999999E-4</v>
      </c>
      <c r="R267" s="141">
        <f t="shared" si="51"/>
        <v>1.2803759999999999E-2</v>
      </c>
      <c r="S267" s="141">
        <v>0</v>
      </c>
      <c r="T267" s="142">
        <f t="shared" si="52"/>
        <v>0</v>
      </c>
      <c r="AR267" s="143" t="s">
        <v>118</v>
      </c>
      <c r="AT267" s="143" t="s">
        <v>114</v>
      </c>
      <c r="AU267" s="143" t="s">
        <v>110</v>
      </c>
      <c r="AY267" s="13" t="s">
        <v>111</v>
      </c>
      <c r="BE267" s="144">
        <f t="shared" si="53"/>
        <v>0</v>
      </c>
      <c r="BF267" s="144">
        <f t="shared" si="54"/>
        <v>0</v>
      </c>
      <c r="BG267" s="144">
        <f t="shared" si="55"/>
        <v>0</v>
      </c>
      <c r="BH267" s="144">
        <f t="shared" si="56"/>
        <v>0</v>
      </c>
      <c r="BI267" s="144">
        <f t="shared" si="57"/>
        <v>0</v>
      </c>
      <c r="BJ267" s="13" t="s">
        <v>110</v>
      </c>
      <c r="BK267" s="144">
        <f t="shared" si="58"/>
        <v>0</v>
      </c>
      <c r="BL267" s="13" t="s">
        <v>118</v>
      </c>
      <c r="BM267" s="143" t="s">
        <v>581</v>
      </c>
    </row>
    <row r="268" spans="2:65" s="1" customFormat="1" ht="21.75" customHeight="1" x14ac:dyDescent="0.2">
      <c r="B268" s="131"/>
      <c r="C268" s="132" t="s">
        <v>582</v>
      </c>
      <c r="D268" s="132" t="s">
        <v>114</v>
      </c>
      <c r="E268" s="133" t="s">
        <v>583</v>
      </c>
      <c r="F268" s="134" t="s">
        <v>584</v>
      </c>
      <c r="G268" s="135" t="s">
        <v>117</v>
      </c>
      <c r="H268" s="136">
        <v>73</v>
      </c>
      <c r="I268" s="137"/>
      <c r="J268" s="137">
        <f t="shared" si="49"/>
        <v>0</v>
      </c>
      <c r="K268" s="138"/>
      <c r="L268" s="25"/>
      <c r="M268" s="139" t="s">
        <v>1</v>
      </c>
      <c r="N268" s="140" t="s">
        <v>32</v>
      </c>
      <c r="O268" s="141">
        <v>2.5000000000000001E-2</v>
      </c>
      <c r="P268" s="141">
        <f t="shared" si="50"/>
        <v>1.8250000000000002</v>
      </c>
      <c r="Q268" s="141">
        <v>0</v>
      </c>
      <c r="R268" s="141">
        <f t="shared" si="51"/>
        <v>0</v>
      </c>
      <c r="S268" s="141">
        <v>0</v>
      </c>
      <c r="T268" s="142">
        <f t="shared" si="52"/>
        <v>0</v>
      </c>
      <c r="AR268" s="143" t="s">
        <v>118</v>
      </c>
      <c r="AT268" s="143" t="s">
        <v>114</v>
      </c>
      <c r="AU268" s="143" t="s">
        <v>110</v>
      </c>
      <c r="AY268" s="13" t="s">
        <v>111</v>
      </c>
      <c r="BE268" s="144">
        <f t="shared" si="53"/>
        <v>0</v>
      </c>
      <c r="BF268" s="144">
        <f t="shared" si="54"/>
        <v>0</v>
      </c>
      <c r="BG268" s="144">
        <f t="shared" si="55"/>
        <v>0</v>
      </c>
      <c r="BH268" s="144">
        <f t="shared" si="56"/>
        <v>0</v>
      </c>
      <c r="BI268" s="144">
        <f t="shared" si="57"/>
        <v>0</v>
      </c>
      <c r="BJ268" s="13" t="s">
        <v>110</v>
      </c>
      <c r="BK268" s="144">
        <f t="shared" si="58"/>
        <v>0</v>
      </c>
      <c r="BL268" s="13" t="s">
        <v>118</v>
      </c>
      <c r="BM268" s="143" t="s">
        <v>585</v>
      </c>
    </row>
    <row r="269" spans="2:65" s="1" customFormat="1" ht="24.15" customHeight="1" x14ac:dyDescent="0.2">
      <c r="B269" s="131"/>
      <c r="C269" s="132" t="s">
        <v>586</v>
      </c>
      <c r="D269" s="132" t="s">
        <v>114</v>
      </c>
      <c r="E269" s="133" t="s">
        <v>587</v>
      </c>
      <c r="F269" s="134" t="s">
        <v>588</v>
      </c>
      <c r="G269" s="135" t="s">
        <v>117</v>
      </c>
      <c r="H269" s="136">
        <v>29</v>
      </c>
      <c r="I269" s="137"/>
      <c r="J269" s="137">
        <f t="shared" si="49"/>
        <v>0</v>
      </c>
      <c r="K269" s="138"/>
      <c r="L269" s="25"/>
      <c r="M269" s="139" t="s">
        <v>1</v>
      </c>
      <c r="N269" s="140" t="s">
        <v>32</v>
      </c>
      <c r="O269" s="141">
        <v>3.1E-2</v>
      </c>
      <c r="P269" s="141">
        <f t="shared" si="50"/>
        <v>0.89900000000000002</v>
      </c>
      <c r="Q269" s="141">
        <v>0</v>
      </c>
      <c r="R269" s="141">
        <f t="shared" si="51"/>
        <v>0</v>
      </c>
      <c r="S269" s="141">
        <v>0</v>
      </c>
      <c r="T269" s="142">
        <f t="shared" si="52"/>
        <v>0</v>
      </c>
      <c r="AR269" s="143" t="s">
        <v>118</v>
      </c>
      <c r="AT269" s="143" t="s">
        <v>114</v>
      </c>
      <c r="AU269" s="143" t="s">
        <v>110</v>
      </c>
      <c r="AY269" s="13" t="s">
        <v>111</v>
      </c>
      <c r="BE269" s="144">
        <f t="shared" si="53"/>
        <v>0</v>
      </c>
      <c r="BF269" s="144">
        <f t="shared" si="54"/>
        <v>0</v>
      </c>
      <c r="BG269" s="144">
        <f t="shared" si="55"/>
        <v>0</v>
      </c>
      <c r="BH269" s="144">
        <f t="shared" si="56"/>
        <v>0</v>
      </c>
      <c r="BI269" s="144">
        <f t="shared" si="57"/>
        <v>0</v>
      </c>
      <c r="BJ269" s="13" t="s">
        <v>110</v>
      </c>
      <c r="BK269" s="144">
        <f t="shared" si="58"/>
        <v>0</v>
      </c>
      <c r="BL269" s="13" t="s">
        <v>118</v>
      </c>
      <c r="BM269" s="143" t="s">
        <v>589</v>
      </c>
    </row>
    <row r="270" spans="2:65" s="1" customFormat="1" ht="24.15" customHeight="1" x14ac:dyDescent="0.2">
      <c r="B270" s="131"/>
      <c r="C270" s="132" t="s">
        <v>590</v>
      </c>
      <c r="D270" s="132" t="s">
        <v>114</v>
      </c>
      <c r="E270" s="133" t="s">
        <v>591</v>
      </c>
      <c r="F270" s="134" t="s">
        <v>592</v>
      </c>
      <c r="G270" s="135" t="s">
        <v>117</v>
      </c>
      <c r="H270" s="136">
        <v>61</v>
      </c>
      <c r="I270" s="137"/>
      <c r="J270" s="137">
        <f t="shared" si="49"/>
        <v>0</v>
      </c>
      <c r="K270" s="138"/>
      <c r="L270" s="25"/>
      <c r="M270" s="139" t="s">
        <v>1</v>
      </c>
      <c r="N270" s="140" t="s">
        <v>32</v>
      </c>
      <c r="O270" s="141">
        <v>0.05</v>
      </c>
      <c r="P270" s="141">
        <f t="shared" si="50"/>
        <v>3.0500000000000003</v>
      </c>
      <c r="Q270" s="141">
        <v>0</v>
      </c>
      <c r="R270" s="141">
        <f t="shared" si="51"/>
        <v>0</v>
      </c>
      <c r="S270" s="141">
        <v>0</v>
      </c>
      <c r="T270" s="142">
        <f t="shared" si="52"/>
        <v>0</v>
      </c>
      <c r="AR270" s="143" t="s">
        <v>118</v>
      </c>
      <c r="AT270" s="143" t="s">
        <v>114</v>
      </c>
      <c r="AU270" s="143" t="s">
        <v>110</v>
      </c>
      <c r="AY270" s="13" t="s">
        <v>111</v>
      </c>
      <c r="BE270" s="144">
        <f t="shared" si="53"/>
        <v>0</v>
      </c>
      <c r="BF270" s="144">
        <f t="shared" si="54"/>
        <v>0</v>
      </c>
      <c r="BG270" s="144">
        <f t="shared" si="55"/>
        <v>0</v>
      </c>
      <c r="BH270" s="144">
        <f t="shared" si="56"/>
        <v>0</v>
      </c>
      <c r="BI270" s="144">
        <f t="shared" si="57"/>
        <v>0</v>
      </c>
      <c r="BJ270" s="13" t="s">
        <v>110</v>
      </c>
      <c r="BK270" s="144">
        <f t="shared" si="58"/>
        <v>0</v>
      </c>
      <c r="BL270" s="13" t="s">
        <v>118</v>
      </c>
      <c r="BM270" s="143" t="s">
        <v>593</v>
      </c>
    </row>
    <row r="271" spans="2:65" s="1" customFormat="1" ht="16.5" customHeight="1" x14ac:dyDescent="0.2">
      <c r="B271" s="131"/>
      <c r="C271" s="132" t="s">
        <v>594</v>
      </c>
      <c r="D271" s="132" t="s">
        <v>114</v>
      </c>
      <c r="E271" s="133" t="s">
        <v>595</v>
      </c>
      <c r="F271" s="134" t="s">
        <v>596</v>
      </c>
      <c r="G271" s="135" t="s">
        <v>117</v>
      </c>
      <c r="H271" s="136">
        <v>30</v>
      </c>
      <c r="I271" s="137"/>
      <c r="J271" s="137">
        <f t="shared" si="49"/>
        <v>0</v>
      </c>
      <c r="K271" s="138"/>
      <c r="L271" s="25"/>
      <c r="M271" s="139" t="s">
        <v>1</v>
      </c>
      <c r="N271" s="140" t="s">
        <v>32</v>
      </c>
      <c r="O271" s="141">
        <v>0.03</v>
      </c>
      <c r="P271" s="141">
        <f t="shared" si="50"/>
        <v>0.89999999999999991</v>
      </c>
      <c r="Q271" s="141">
        <v>0</v>
      </c>
      <c r="R271" s="141">
        <f t="shared" si="51"/>
        <v>0</v>
      </c>
      <c r="S271" s="141">
        <v>0</v>
      </c>
      <c r="T271" s="142">
        <f t="shared" si="52"/>
        <v>0</v>
      </c>
      <c r="AR271" s="143" t="s">
        <v>118</v>
      </c>
      <c r="AT271" s="143" t="s">
        <v>114</v>
      </c>
      <c r="AU271" s="143" t="s">
        <v>110</v>
      </c>
      <c r="AY271" s="13" t="s">
        <v>111</v>
      </c>
      <c r="BE271" s="144">
        <f t="shared" si="53"/>
        <v>0</v>
      </c>
      <c r="BF271" s="144">
        <f t="shared" si="54"/>
        <v>0</v>
      </c>
      <c r="BG271" s="144">
        <f t="shared" si="55"/>
        <v>0</v>
      </c>
      <c r="BH271" s="144">
        <f t="shared" si="56"/>
        <v>0</v>
      </c>
      <c r="BI271" s="144">
        <f t="shared" si="57"/>
        <v>0</v>
      </c>
      <c r="BJ271" s="13" t="s">
        <v>110</v>
      </c>
      <c r="BK271" s="144">
        <f t="shared" si="58"/>
        <v>0</v>
      </c>
      <c r="BL271" s="13" t="s">
        <v>118</v>
      </c>
      <c r="BM271" s="143" t="s">
        <v>597</v>
      </c>
    </row>
    <row r="272" spans="2:65" s="1" customFormat="1" ht="24.15" customHeight="1" x14ac:dyDescent="0.2">
      <c r="B272" s="131"/>
      <c r="C272" s="132" t="s">
        <v>598</v>
      </c>
      <c r="D272" s="132" t="s">
        <v>114</v>
      </c>
      <c r="E272" s="133" t="s">
        <v>599</v>
      </c>
      <c r="F272" s="134" t="s">
        <v>600</v>
      </c>
      <c r="G272" s="135" t="s">
        <v>223</v>
      </c>
      <c r="H272" s="136">
        <v>90.694999999999993</v>
      </c>
      <c r="I272" s="137"/>
      <c r="J272" s="137">
        <f t="shared" si="49"/>
        <v>0</v>
      </c>
      <c r="K272" s="138"/>
      <c r="L272" s="25"/>
      <c r="M272" s="139" t="s">
        <v>1</v>
      </c>
      <c r="N272" s="140" t="s">
        <v>32</v>
      </c>
      <c r="O272" s="141">
        <v>0</v>
      </c>
      <c r="P272" s="141">
        <f t="shared" si="50"/>
        <v>0</v>
      </c>
      <c r="Q272" s="141">
        <v>0</v>
      </c>
      <c r="R272" s="141">
        <f t="shared" si="51"/>
        <v>0</v>
      </c>
      <c r="S272" s="141">
        <v>0</v>
      </c>
      <c r="T272" s="142">
        <f t="shared" si="52"/>
        <v>0</v>
      </c>
      <c r="AR272" s="143" t="s">
        <v>118</v>
      </c>
      <c r="AT272" s="143" t="s">
        <v>114</v>
      </c>
      <c r="AU272" s="143" t="s">
        <v>110</v>
      </c>
      <c r="AY272" s="13" t="s">
        <v>111</v>
      </c>
      <c r="BE272" s="144">
        <f t="shared" si="53"/>
        <v>0</v>
      </c>
      <c r="BF272" s="144">
        <f t="shared" si="54"/>
        <v>0</v>
      </c>
      <c r="BG272" s="144">
        <f t="shared" si="55"/>
        <v>0</v>
      </c>
      <c r="BH272" s="144">
        <f t="shared" si="56"/>
        <v>0</v>
      </c>
      <c r="BI272" s="144">
        <f t="shared" si="57"/>
        <v>0</v>
      </c>
      <c r="BJ272" s="13" t="s">
        <v>110</v>
      </c>
      <c r="BK272" s="144">
        <f t="shared" si="58"/>
        <v>0</v>
      </c>
      <c r="BL272" s="13" t="s">
        <v>118</v>
      </c>
      <c r="BM272" s="143" t="s">
        <v>601</v>
      </c>
    </row>
    <row r="273" spans="2:65" s="11" customFormat="1" ht="22.75" customHeight="1" x14ac:dyDescent="0.25">
      <c r="B273" s="120"/>
      <c r="D273" s="121" t="s">
        <v>65</v>
      </c>
      <c r="E273" s="129" t="s">
        <v>602</v>
      </c>
      <c r="F273" s="129" t="s">
        <v>603</v>
      </c>
      <c r="J273" s="130">
        <f>BK273</f>
        <v>0</v>
      </c>
      <c r="L273" s="120"/>
      <c r="M273" s="124"/>
      <c r="P273" s="125">
        <f>SUM(P274:P341)</f>
        <v>82.923690000000008</v>
      </c>
      <c r="R273" s="125">
        <f>SUM(R274:R341)</f>
        <v>0.87800950999999994</v>
      </c>
      <c r="T273" s="126">
        <f>SUM(T274:T341)</f>
        <v>0</v>
      </c>
      <c r="AR273" s="121" t="s">
        <v>110</v>
      </c>
      <c r="AT273" s="127" t="s">
        <v>65</v>
      </c>
      <c r="AU273" s="127" t="s">
        <v>72</v>
      </c>
      <c r="AY273" s="121" t="s">
        <v>111</v>
      </c>
      <c r="BK273" s="128">
        <f>SUM(BK274:BK341)</f>
        <v>0</v>
      </c>
    </row>
    <row r="274" spans="2:65" s="1" customFormat="1" ht="24.15" customHeight="1" x14ac:dyDescent="0.2">
      <c r="B274" s="131"/>
      <c r="C274" s="132" t="s">
        <v>604</v>
      </c>
      <c r="D274" s="132" t="s">
        <v>114</v>
      </c>
      <c r="E274" s="133" t="s">
        <v>605</v>
      </c>
      <c r="F274" s="134" t="s">
        <v>606</v>
      </c>
      <c r="G274" s="135" t="s">
        <v>271</v>
      </c>
      <c r="H274" s="136">
        <v>1</v>
      </c>
      <c r="I274" s="137"/>
      <c r="J274" s="137">
        <f t="shared" ref="J274:J305" si="59">ROUND(I274*H274,2)</f>
        <v>0</v>
      </c>
      <c r="K274" s="138"/>
      <c r="L274" s="25"/>
      <c r="M274" s="139" t="s">
        <v>1</v>
      </c>
      <c r="N274" s="140" t="s">
        <v>32</v>
      </c>
      <c r="O274" s="141">
        <v>1.2245699999999999</v>
      </c>
      <c r="P274" s="141">
        <f t="shared" ref="P274:P305" si="60">O274*H274</f>
        <v>1.2245699999999999</v>
      </c>
      <c r="Q274" s="141">
        <v>7.8589599999999999E-3</v>
      </c>
      <c r="R274" s="141">
        <f t="shared" ref="R274:R305" si="61">Q274*H274</f>
        <v>7.8589599999999999E-3</v>
      </c>
      <c r="S274" s="141">
        <v>0</v>
      </c>
      <c r="T274" s="142">
        <f t="shared" ref="T274:T305" si="62">S274*H274</f>
        <v>0</v>
      </c>
      <c r="AR274" s="143" t="s">
        <v>118</v>
      </c>
      <c r="AT274" s="143" t="s">
        <v>114</v>
      </c>
      <c r="AU274" s="143" t="s">
        <v>110</v>
      </c>
      <c r="AY274" s="13" t="s">
        <v>111</v>
      </c>
      <c r="BE274" s="144">
        <f t="shared" ref="BE274:BE305" si="63">IF(N274="základná",J274,0)</f>
        <v>0</v>
      </c>
      <c r="BF274" s="144">
        <f t="shared" ref="BF274:BF305" si="64">IF(N274="znížená",J274,0)</f>
        <v>0</v>
      </c>
      <c r="BG274" s="144">
        <f t="shared" ref="BG274:BG305" si="65">IF(N274="zákl. prenesená",J274,0)</f>
        <v>0</v>
      </c>
      <c r="BH274" s="144">
        <f t="shared" ref="BH274:BH305" si="66">IF(N274="zníž. prenesená",J274,0)</f>
        <v>0</v>
      </c>
      <c r="BI274" s="144">
        <f t="shared" ref="BI274:BI305" si="67">IF(N274="nulová",J274,0)</f>
        <v>0</v>
      </c>
      <c r="BJ274" s="13" t="s">
        <v>110</v>
      </c>
      <c r="BK274" s="144">
        <f t="shared" ref="BK274:BK305" si="68">ROUND(I274*H274,2)</f>
        <v>0</v>
      </c>
      <c r="BL274" s="13" t="s">
        <v>118</v>
      </c>
      <c r="BM274" s="143" t="s">
        <v>607</v>
      </c>
    </row>
    <row r="275" spans="2:65" s="1" customFormat="1" ht="24.15" customHeight="1" x14ac:dyDescent="0.2">
      <c r="B275" s="131"/>
      <c r="C275" s="145" t="s">
        <v>608</v>
      </c>
      <c r="D275" s="145" t="s">
        <v>120</v>
      </c>
      <c r="E275" s="146" t="s">
        <v>609</v>
      </c>
      <c r="F275" s="147" t="s">
        <v>610</v>
      </c>
      <c r="G275" s="148" t="s">
        <v>230</v>
      </c>
      <c r="H275" s="149">
        <v>1</v>
      </c>
      <c r="I275" s="150"/>
      <c r="J275" s="150">
        <f t="shared" si="59"/>
        <v>0</v>
      </c>
      <c r="K275" s="151"/>
      <c r="L275" s="152"/>
      <c r="M275" s="153" t="s">
        <v>1</v>
      </c>
      <c r="N275" s="154" t="s">
        <v>32</v>
      </c>
      <c r="O275" s="141">
        <v>0</v>
      </c>
      <c r="P275" s="141">
        <f t="shared" si="60"/>
        <v>0</v>
      </c>
      <c r="Q275" s="141">
        <v>1.6000000000000001E-4</v>
      </c>
      <c r="R275" s="141">
        <f t="shared" si="61"/>
        <v>1.6000000000000001E-4</v>
      </c>
      <c r="S275" s="141">
        <v>0</v>
      </c>
      <c r="T275" s="142">
        <f t="shared" si="62"/>
        <v>0</v>
      </c>
      <c r="AR275" s="143" t="s">
        <v>123</v>
      </c>
      <c r="AT275" s="143" t="s">
        <v>120</v>
      </c>
      <c r="AU275" s="143" t="s">
        <v>110</v>
      </c>
      <c r="AY275" s="13" t="s">
        <v>111</v>
      </c>
      <c r="BE275" s="144">
        <f t="shared" si="63"/>
        <v>0</v>
      </c>
      <c r="BF275" s="144">
        <f t="shared" si="64"/>
        <v>0</v>
      </c>
      <c r="BG275" s="144">
        <f t="shared" si="65"/>
        <v>0</v>
      </c>
      <c r="BH275" s="144">
        <f t="shared" si="66"/>
        <v>0</v>
      </c>
      <c r="BI275" s="144">
        <f t="shared" si="67"/>
        <v>0</v>
      </c>
      <c r="BJ275" s="13" t="s">
        <v>110</v>
      </c>
      <c r="BK275" s="144">
        <f t="shared" si="68"/>
        <v>0</v>
      </c>
      <c r="BL275" s="13" t="s">
        <v>118</v>
      </c>
      <c r="BM275" s="143" t="s">
        <v>611</v>
      </c>
    </row>
    <row r="276" spans="2:65" s="1" customFormat="1" ht="24.15" customHeight="1" x14ac:dyDescent="0.2">
      <c r="B276" s="131"/>
      <c r="C276" s="132" t="s">
        <v>612</v>
      </c>
      <c r="D276" s="132" t="s">
        <v>114</v>
      </c>
      <c r="E276" s="133" t="s">
        <v>613</v>
      </c>
      <c r="F276" s="134" t="s">
        <v>614</v>
      </c>
      <c r="G276" s="135" t="s">
        <v>271</v>
      </c>
      <c r="H276" s="136">
        <v>15</v>
      </c>
      <c r="I276" s="137"/>
      <c r="J276" s="137">
        <f t="shared" si="59"/>
        <v>0</v>
      </c>
      <c r="K276" s="138"/>
      <c r="L276" s="25"/>
      <c r="M276" s="139" t="s">
        <v>1</v>
      </c>
      <c r="N276" s="140" t="s">
        <v>32</v>
      </c>
      <c r="O276" s="141">
        <v>1.46255</v>
      </c>
      <c r="P276" s="141">
        <f t="shared" si="60"/>
        <v>21.93825</v>
      </c>
      <c r="Q276" s="141">
        <v>1.126741E-2</v>
      </c>
      <c r="R276" s="141">
        <f t="shared" si="61"/>
        <v>0.16901115</v>
      </c>
      <c r="S276" s="141">
        <v>0</v>
      </c>
      <c r="T276" s="142">
        <f t="shared" si="62"/>
        <v>0</v>
      </c>
      <c r="AR276" s="143" t="s">
        <v>118</v>
      </c>
      <c r="AT276" s="143" t="s">
        <v>114</v>
      </c>
      <c r="AU276" s="143" t="s">
        <v>110</v>
      </c>
      <c r="AY276" s="13" t="s">
        <v>111</v>
      </c>
      <c r="BE276" s="144">
        <f t="shared" si="63"/>
        <v>0</v>
      </c>
      <c r="BF276" s="144">
        <f t="shared" si="64"/>
        <v>0</v>
      </c>
      <c r="BG276" s="144">
        <f t="shared" si="65"/>
        <v>0</v>
      </c>
      <c r="BH276" s="144">
        <f t="shared" si="66"/>
        <v>0</v>
      </c>
      <c r="BI276" s="144">
        <f t="shared" si="67"/>
        <v>0</v>
      </c>
      <c r="BJ276" s="13" t="s">
        <v>110</v>
      </c>
      <c r="BK276" s="144">
        <f t="shared" si="68"/>
        <v>0</v>
      </c>
      <c r="BL276" s="13" t="s">
        <v>118</v>
      </c>
      <c r="BM276" s="143" t="s">
        <v>615</v>
      </c>
    </row>
    <row r="277" spans="2:65" s="1" customFormat="1" ht="24.15" customHeight="1" x14ac:dyDescent="0.2">
      <c r="B277" s="131"/>
      <c r="C277" s="145" t="s">
        <v>616</v>
      </c>
      <c r="D277" s="145" t="s">
        <v>120</v>
      </c>
      <c r="E277" s="146" t="s">
        <v>617</v>
      </c>
      <c r="F277" s="147" t="s">
        <v>618</v>
      </c>
      <c r="G277" s="148" t="s">
        <v>230</v>
      </c>
      <c r="H277" s="149">
        <v>5</v>
      </c>
      <c r="I277" s="150"/>
      <c r="J277" s="150">
        <f t="shared" si="59"/>
        <v>0</v>
      </c>
      <c r="K277" s="151"/>
      <c r="L277" s="152"/>
      <c r="M277" s="153" t="s">
        <v>1</v>
      </c>
      <c r="N277" s="154" t="s">
        <v>32</v>
      </c>
      <c r="O277" s="141">
        <v>0</v>
      </c>
      <c r="P277" s="141">
        <f t="shared" si="60"/>
        <v>0</v>
      </c>
      <c r="Q277" s="141">
        <v>2.4000000000000001E-4</v>
      </c>
      <c r="R277" s="141">
        <f t="shared" si="61"/>
        <v>1.2000000000000001E-3</v>
      </c>
      <c r="S277" s="141">
        <v>0</v>
      </c>
      <c r="T277" s="142">
        <f t="shared" si="62"/>
        <v>0</v>
      </c>
      <c r="AR277" s="143" t="s">
        <v>123</v>
      </c>
      <c r="AT277" s="143" t="s">
        <v>120</v>
      </c>
      <c r="AU277" s="143" t="s">
        <v>110</v>
      </c>
      <c r="AY277" s="13" t="s">
        <v>111</v>
      </c>
      <c r="BE277" s="144">
        <f t="shared" si="63"/>
        <v>0</v>
      </c>
      <c r="BF277" s="144">
        <f t="shared" si="64"/>
        <v>0</v>
      </c>
      <c r="BG277" s="144">
        <f t="shared" si="65"/>
        <v>0</v>
      </c>
      <c r="BH277" s="144">
        <f t="shared" si="66"/>
        <v>0</v>
      </c>
      <c r="BI277" s="144">
        <f t="shared" si="67"/>
        <v>0</v>
      </c>
      <c r="BJ277" s="13" t="s">
        <v>110</v>
      </c>
      <c r="BK277" s="144">
        <f t="shared" si="68"/>
        <v>0</v>
      </c>
      <c r="BL277" s="13" t="s">
        <v>118</v>
      </c>
      <c r="BM277" s="143" t="s">
        <v>619</v>
      </c>
    </row>
    <row r="278" spans="2:65" s="1" customFormat="1" ht="62.75" customHeight="1" x14ac:dyDescent="0.2">
      <c r="B278" s="131"/>
      <c r="C278" s="145" t="s">
        <v>620</v>
      </c>
      <c r="D278" s="145" t="s">
        <v>120</v>
      </c>
      <c r="E278" s="146" t="s">
        <v>621</v>
      </c>
      <c r="F278" s="147" t="s">
        <v>622</v>
      </c>
      <c r="G278" s="148" t="s">
        <v>230</v>
      </c>
      <c r="H278" s="149">
        <v>1</v>
      </c>
      <c r="I278" s="150"/>
      <c r="J278" s="150">
        <f t="shared" si="59"/>
        <v>0</v>
      </c>
      <c r="K278" s="151"/>
      <c r="L278" s="152"/>
      <c r="M278" s="153" t="s">
        <v>1</v>
      </c>
      <c r="N278" s="154" t="s">
        <v>32</v>
      </c>
      <c r="O278" s="141">
        <v>0</v>
      </c>
      <c r="P278" s="141">
        <f t="shared" si="60"/>
        <v>0</v>
      </c>
      <c r="Q278" s="141">
        <v>2.7000000000000001E-3</v>
      </c>
      <c r="R278" s="141">
        <f t="shared" si="61"/>
        <v>2.7000000000000001E-3</v>
      </c>
      <c r="S278" s="141">
        <v>0</v>
      </c>
      <c r="T278" s="142">
        <f t="shared" si="62"/>
        <v>0</v>
      </c>
      <c r="AR278" s="143" t="s">
        <v>123</v>
      </c>
      <c r="AT278" s="143" t="s">
        <v>120</v>
      </c>
      <c r="AU278" s="143" t="s">
        <v>110</v>
      </c>
      <c r="AY278" s="13" t="s">
        <v>111</v>
      </c>
      <c r="BE278" s="144">
        <f t="shared" si="63"/>
        <v>0</v>
      </c>
      <c r="BF278" s="144">
        <f t="shared" si="64"/>
        <v>0</v>
      </c>
      <c r="BG278" s="144">
        <f t="shared" si="65"/>
        <v>0</v>
      </c>
      <c r="BH278" s="144">
        <f t="shared" si="66"/>
        <v>0</v>
      </c>
      <c r="BI278" s="144">
        <f t="shared" si="67"/>
        <v>0</v>
      </c>
      <c r="BJ278" s="13" t="s">
        <v>110</v>
      </c>
      <c r="BK278" s="144">
        <f t="shared" si="68"/>
        <v>0</v>
      </c>
      <c r="BL278" s="13" t="s">
        <v>118</v>
      </c>
      <c r="BM278" s="143" t="s">
        <v>623</v>
      </c>
    </row>
    <row r="279" spans="2:65" s="1" customFormat="1" ht="24.15" customHeight="1" x14ac:dyDescent="0.2">
      <c r="B279" s="131"/>
      <c r="C279" s="145" t="s">
        <v>624</v>
      </c>
      <c r="D279" s="145" t="s">
        <v>120</v>
      </c>
      <c r="E279" s="146" t="s">
        <v>625</v>
      </c>
      <c r="F279" s="147" t="s">
        <v>626</v>
      </c>
      <c r="G279" s="148" t="s">
        <v>230</v>
      </c>
      <c r="H279" s="149">
        <v>1</v>
      </c>
      <c r="I279" s="150"/>
      <c r="J279" s="150">
        <f t="shared" si="59"/>
        <v>0</v>
      </c>
      <c r="K279" s="151"/>
      <c r="L279" s="152"/>
      <c r="M279" s="153" t="s">
        <v>1</v>
      </c>
      <c r="N279" s="154" t="s">
        <v>32</v>
      </c>
      <c r="O279" s="141">
        <v>0</v>
      </c>
      <c r="P279" s="141">
        <f t="shared" si="60"/>
        <v>0</v>
      </c>
      <c r="Q279" s="141">
        <v>2.7000000000000001E-3</v>
      </c>
      <c r="R279" s="141">
        <f t="shared" si="61"/>
        <v>2.7000000000000001E-3</v>
      </c>
      <c r="S279" s="141">
        <v>0</v>
      </c>
      <c r="T279" s="142">
        <f t="shared" si="62"/>
        <v>0</v>
      </c>
      <c r="AR279" s="143" t="s">
        <v>123</v>
      </c>
      <c r="AT279" s="143" t="s">
        <v>120</v>
      </c>
      <c r="AU279" s="143" t="s">
        <v>110</v>
      </c>
      <c r="AY279" s="13" t="s">
        <v>111</v>
      </c>
      <c r="BE279" s="144">
        <f t="shared" si="63"/>
        <v>0</v>
      </c>
      <c r="BF279" s="144">
        <f t="shared" si="64"/>
        <v>0</v>
      </c>
      <c r="BG279" s="144">
        <f t="shared" si="65"/>
        <v>0</v>
      </c>
      <c r="BH279" s="144">
        <f t="shared" si="66"/>
        <v>0</v>
      </c>
      <c r="BI279" s="144">
        <f t="shared" si="67"/>
        <v>0</v>
      </c>
      <c r="BJ279" s="13" t="s">
        <v>110</v>
      </c>
      <c r="BK279" s="144">
        <f t="shared" si="68"/>
        <v>0</v>
      </c>
      <c r="BL279" s="13" t="s">
        <v>118</v>
      </c>
      <c r="BM279" s="143" t="s">
        <v>627</v>
      </c>
    </row>
    <row r="280" spans="2:65" s="1" customFormat="1" ht="24.15" customHeight="1" x14ac:dyDescent="0.2">
      <c r="B280" s="131"/>
      <c r="C280" s="145" t="s">
        <v>628</v>
      </c>
      <c r="D280" s="145" t="s">
        <v>120</v>
      </c>
      <c r="E280" s="146" t="s">
        <v>629</v>
      </c>
      <c r="F280" s="147" t="s">
        <v>630</v>
      </c>
      <c r="G280" s="148" t="s">
        <v>230</v>
      </c>
      <c r="H280" s="149">
        <v>1</v>
      </c>
      <c r="I280" s="150"/>
      <c r="J280" s="150">
        <f t="shared" si="59"/>
        <v>0</v>
      </c>
      <c r="K280" s="151"/>
      <c r="L280" s="152"/>
      <c r="M280" s="153" t="s">
        <v>1</v>
      </c>
      <c r="N280" s="154" t="s">
        <v>32</v>
      </c>
      <c r="O280" s="141">
        <v>0</v>
      </c>
      <c r="P280" s="141">
        <f t="shared" si="60"/>
        <v>0</v>
      </c>
      <c r="Q280" s="141">
        <v>2.7000000000000001E-3</v>
      </c>
      <c r="R280" s="141">
        <f t="shared" si="61"/>
        <v>2.7000000000000001E-3</v>
      </c>
      <c r="S280" s="141">
        <v>0</v>
      </c>
      <c r="T280" s="142">
        <f t="shared" si="62"/>
        <v>0</v>
      </c>
      <c r="AR280" s="143" t="s">
        <v>123</v>
      </c>
      <c r="AT280" s="143" t="s">
        <v>120</v>
      </c>
      <c r="AU280" s="143" t="s">
        <v>110</v>
      </c>
      <c r="AY280" s="13" t="s">
        <v>111</v>
      </c>
      <c r="BE280" s="144">
        <f t="shared" si="63"/>
        <v>0</v>
      </c>
      <c r="BF280" s="144">
        <f t="shared" si="64"/>
        <v>0</v>
      </c>
      <c r="BG280" s="144">
        <f t="shared" si="65"/>
        <v>0</v>
      </c>
      <c r="BH280" s="144">
        <f t="shared" si="66"/>
        <v>0</v>
      </c>
      <c r="BI280" s="144">
        <f t="shared" si="67"/>
        <v>0</v>
      </c>
      <c r="BJ280" s="13" t="s">
        <v>110</v>
      </c>
      <c r="BK280" s="144">
        <f t="shared" si="68"/>
        <v>0</v>
      </c>
      <c r="BL280" s="13" t="s">
        <v>118</v>
      </c>
      <c r="BM280" s="143" t="s">
        <v>631</v>
      </c>
    </row>
    <row r="281" spans="2:65" s="1" customFormat="1" ht="24.15" customHeight="1" x14ac:dyDescent="0.2">
      <c r="B281" s="131"/>
      <c r="C281" s="145" t="s">
        <v>632</v>
      </c>
      <c r="D281" s="145" t="s">
        <v>120</v>
      </c>
      <c r="E281" s="146" t="s">
        <v>633</v>
      </c>
      <c r="F281" s="147" t="s">
        <v>634</v>
      </c>
      <c r="G281" s="148" t="s">
        <v>230</v>
      </c>
      <c r="H281" s="149">
        <v>1</v>
      </c>
      <c r="I281" s="150"/>
      <c r="J281" s="150">
        <f t="shared" si="59"/>
        <v>0</v>
      </c>
      <c r="K281" s="151"/>
      <c r="L281" s="152"/>
      <c r="M281" s="153" t="s">
        <v>1</v>
      </c>
      <c r="N281" s="154" t="s">
        <v>32</v>
      </c>
      <c r="O281" s="141">
        <v>0</v>
      </c>
      <c r="P281" s="141">
        <f t="shared" si="60"/>
        <v>0</v>
      </c>
      <c r="Q281" s="141">
        <v>2.7000000000000001E-3</v>
      </c>
      <c r="R281" s="141">
        <f t="shared" si="61"/>
        <v>2.7000000000000001E-3</v>
      </c>
      <c r="S281" s="141">
        <v>0</v>
      </c>
      <c r="T281" s="142">
        <f t="shared" si="62"/>
        <v>0</v>
      </c>
      <c r="AR281" s="143" t="s">
        <v>123</v>
      </c>
      <c r="AT281" s="143" t="s">
        <v>120</v>
      </c>
      <c r="AU281" s="143" t="s">
        <v>110</v>
      </c>
      <c r="AY281" s="13" t="s">
        <v>111</v>
      </c>
      <c r="BE281" s="144">
        <f t="shared" si="63"/>
        <v>0</v>
      </c>
      <c r="BF281" s="144">
        <f t="shared" si="64"/>
        <v>0</v>
      </c>
      <c r="BG281" s="144">
        <f t="shared" si="65"/>
        <v>0</v>
      </c>
      <c r="BH281" s="144">
        <f t="shared" si="66"/>
        <v>0</v>
      </c>
      <c r="BI281" s="144">
        <f t="shared" si="67"/>
        <v>0</v>
      </c>
      <c r="BJ281" s="13" t="s">
        <v>110</v>
      </c>
      <c r="BK281" s="144">
        <f t="shared" si="68"/>
        <v>0</v>
      </c>
      <c r="BL281" s="13" t="s">
        <v>118</v>
      </c>
      <c r="BM281" s="143" t="s">
        <v>635</v>
      </c>
    </row>
    <row r="282" spans="2:65" s="1" customFormat="1" ht="37.75" customHeight="1" x14ac:dyDescent="0.2">
      <c r="B282" s="131"/>
      <c r="C282" s="145" t="s">
        <v>636</v>
      </c>
      <c r="D282" s="145" t="s">
        <v>120</v>
      </c>
      <c r="E282" s="146" t="s">
        <v>637</v>
      </c>
      <c r="F282" s="147" t="s">
        <v>638</v>
      </c>
      <c r="G282" s="148" t="s">
        <v>230</v>
      </c>
      <c r="H282" s="149">
        <v>6</v>
      </c>
      <c r="I282" s="150"/>
      <c r="J282" s="150">
        <f t="shared" si="59"/>
        <v>0</v>
      </c>
      <c r="K282" s="151"/>
      <c r="L282" s="152"/>
      <c r="M282" s="153" t="s">
        <v>1</v>
      </c>
      <c r="N282" s="154" t="s">
        <v>32</v>
      </c>
      <c r="O282" s="141">
        <v>0</v>
      </c>
      <c r="P282" s="141">
        <f t="shared" si="60"/>
        <v>0</v>
      </c>
      <c r="Q282" s="141">
        <v>1.6500000000000001E-2</v>
      </c>
      <c r="R282" s="141">
        <f t="shared" si="61"/>
        <v>9.9000000000000005E-2</v>
      </c>
      <c r="S282" s="141">
        <v>0</v>
      </c>
      <c r="T282" s="142">
        <f t="shared" si="62"/>
        <v>0</v>
      </c>
      <c r="AR282" s="143" t="s">
        <v>123</v>
      </c>
      <c r="AT282" s="143" t="s">
        <v>120</v>
      </c>
      <c r="AU282" s="143" t="s">
        <v>110</v>
      </c>
      <c r="AY282" s="13" t="s">
        <v>111</v>
      </c>
      <c r="BE282" s="144">
        <f t="shared" si="63"/>
        <v>0</v>
      </c>
      <c r="BF282" s="144">
        <f t="shared" si="64"/>
        <v>0</v>
      </c>
      <c r="BG282" s="144">
        <f t="shared" si="65"/>
        <v>0</v>
      </c>
      <c r="BH282" s="144">
        <f t="shared" si="66"/>
        <v>0</v>
      </c>
      <c r="BI282" s="144">
        <f t="shared" si="67"/>
        <v>0</v>
      </c>
      <c r="BJ282" s="13" t="s">
        <v>110</v>
      </c>
      <c r="BK282" s="144">
        <f t="shared" si="68"/>
        <v>0</v>
      </c>
      <c r="BL282" s="13" t="s">
        <v>118</v>
      </c>
      <c r="BM282" s="143" t="s">
        <v>639</v>
      </c>
    </row>
    <row r="283" spans="2:65" s="1" customFormat="1" ht="24.15" customHeight="1" x14ac:dyDescent="0.2">
      <c r="B283" s="131"/>
      <c r="C283" s="132" t="s">
        <v>640</v>
      </c>
      <c r="D283" s="132" t="s">
        <v>114</v>
      </c>
      <c r="E283" s="133" t="s">
        <v>641</v>
      </c>
      <c r="F283" s="134" t="s">
        <v>642</v>
      </c>
      <c r="G283" s="135" t="s">
        <v>271</v>
      </c>
      <c r="H283" s="136">
        <v>1</v>
      </c>
      <c r="I283" s="137"/>
      <c r="J283" s="137">
        <f t="shared" si="59"/>
        <v>0</v>
      </c>
      <c r="K283" s="138"/>
      <c r="L283" s="25"/>
      <c r="M283" s="139" t="s">
        <v>1</v>
      </c>
      <c r="N283" s="140" t="s">
        <v>32</v>
      </c>
      <c r="O283" s="141">
        <v>2.3385400000000001</v>
      </c>
      <c r="P283" s="141">
        <f t="shared" si="60"/>
        <v>2.3385400000000001</v>
      </c>
      <c r="Q283" s="141">
        <v>1.297804E-2</v>
      </c>
      <c r="R283" s="141">
        <f t="shared" si="61"/>
        <v>1.297804E-2</v>
      </c>
      <c r="S283" s="141">
        <v>0</v>
      </c>
      <c r="T283" s="142">
        <f t="shared" si="62"/>
        <v>0</v>
      </c>
      <c r="AR283" s="143" t="s">
        <v>118</v>
      </c>
      <c r="AT283" s="143" t="s">
        <v>114</v>
      </c>
      <c r="AU283" s="143" t="s">
        <v>110</v>
      </c>
      <c r="AY283" s="13" t="s">
        <v>111</v>
      </c>
      <c r="BE283" s="144">
        <f t="shared" si="63"/>
        <v>0</v>
      </c>
      <c r="BF283" s="144">
        <f t="shared" si="64"/>
        <v>0</v>
      </c>
      <c r="BG283" s="144">
        <f t="shared" si="65"/>
        <v>0</v>
      </c>
      <c r="BH283" s="144">
        <f t="shared" si="66"/>
        <v>0</v>
      </c>
      <c r="BI283" s="144">
        <f t="shared" si="67"/>
        <v>0</v>
      </c>
      <c r="BJ283" s="13" t="s">
        <v>110</v>
      </c>
      <c r="BK283" s="144">
        <f t="shared" si="68"/>
        <v>0</v>
      </c>
      <c r="BL283" s="13" t="s">
        <v>118</v>
      </c>
      <c r="BM283" s="143" t="s">
        <v>643</v>
      </c>
    </row>
    <row r="284" spans="2:65" s="1" customFormat="1" ht="16.5" customHeight="1" x14ac:dyDescent="0.2">
      <c r="B284" s="131"/>
      <c r="C284" s="145" t="s">
        <v>644</v>
      </c>
      <c r="D284" s="145" t="s">
        <v>120</v>
      </c>
      <c r="E284" s="146" t="s">
        <v>645</v>
      </c>
      <c r="F284" s="147" t="s">
        <v>646</v>
      </c>
      <c r="G284" s="148" t="s">
        <v>230</v>
      </c>
      <c r="H284" s="149">
        <v>1</v>
      </c>
      <c r="I284" s="150"/>
      <c r="J284" s="150">
        <f t="shared" si="59"/>
        <v>0</v>
      </c>
      <c r="K284" s="151"/>
      <c r="L284" s="152"/>
      <c r="M284" s="153" t="s">
        <v>1</v>
      </c>
      <c r="N284" s="154" t="s">
        <v>32</v>
      </c>
      <c r="O284" s="141">
        <v>0</v>
      </c>
      <c r="P284" s="141">
        <f t="shared" si="60"/>
        <v>0</v>
      </c>
      <c r="Q284" s="141">
        <v>2.7E-2</v>
      </c>
      <c r="R284" s="141">
        <f t="shared" si="61"/>
        <v>2.7E-2</v>
      </c>
      <c r="S284" s="141">
        <v>0</v>
      </c>
      <c r="T284" s="142">
        <f t="shared" si="62"/>
        <v>0</v>
      </c>
      <c r="AR284" s="143" t="s">
        <v>123</v>
      </c>
      <c r="AT284" s="143" t="s">
        <v>120</v>
      </c>
      <c r="AU284" s="143" t="s">
        <v>110</v>
      </c>
      <c r="AY284" s="13" t="s">
        <v>111</v>
      </c>
      <c r="BE284" s="144">
        <f t="shared" si="63"/>
        <v>0</v>
      </c>
      <c r="BF284" s="144">
        <f t="shared" si="64"/>
        <v>0</v>
      </c>
      <c r="BG284" s="144">
        <f t="shared" si="65"/>
        <v>0</v>
      </c>
      <c r="BH284" s="144">
        <f t="shared" si="66"/>
        <v>0</v>
      </c>
      <c r="BI284" s="144">
        <f t="shared" si="67"/>
        <v>0</v>
      </c>
      <c r="BJ284" s="13" t="s">
        <v>110</v>
      </c>
      <c r="BK284" s="144">
        <f t="shared" si="68"/>
        <v>0</v>
      </c>
      <c r="BL284" s="13" t="s">
        <v>118</v>
      </c>
      <c r="BM284" s="143" t="s">
        <v>647</v>
      </c>
    </row>
    <row r="285" spans="2:65" s="1" customFormat="1" ht="16.5" customHeight="1" x14ac:dyDescent="0.2">
      <c r="B285" s="131"/>
      <c r="C285" s="132" t="s">
        <v>648</v>
      </c>
      <c r="D285" s="132" t="s">
        <v>114</v>
      </c>
      <c r="E285" s="133" t="s">
        <v>649</v>
      </c>
      <c r="F285" s="134" t="s">
        <v>650</v>
      </c>
      <c r="G285" s="135" t="s">
        <v>230</v>
      </c>
      <c r="H285" s="136">
        <v>11</v>
      </c>
      <c r="I285" s="137"/>
      <c r="J285" s="137">
        <f t="shared" si="59"/>
        <v>0</v>
      </c>
      <c r="K285" s="138"/>
      <c r="L285" s="25"/>
      <c r="M285" s="139" t="s">
        <v>1</v>
      </c>
      <c r="N285" s="140" t="s">
        <v>32</v>
      </c>
      <c r="O285" s="141">
        <v>0.49665999999999999</v>
      </c>
      <c r="P285" s="141">
        <f t="shared" si="60"/>
        <v>5.46326</v>
      </c>
      <c r="Q285" s="141">
        <v>2.184E-4</v>
      </c>
      <c r="R285" s="141">
        <f t="shared" si="61"/>
        <v>2.4023999999999998E-3</v>
      </c>
      <c r="S285" s="141">
        <v>0</v>
      </c>
      <c r="T285" s="142">
        <f t="shared" si="62"/>
        <v>0</v>
      </c>
      <c r="AR285" s="143" t="s">
        <v>118</v>
      </c>
      <c r="AT285" s="143" t="s">
        <v>114</v>
      </c>
      <c r="AU285" s="143" t="s">
        <v>110</v>
      </c>
      <c r="AY285" s="13" t="s">
        <v>111</v>
      </c>
      <c r="BE285" s="144">
        <f t="shared" si="63"/>
        <v>0</v>
      </c>
      <c r="BF285" s="144">
        <f t="shared" si="64"/>
        <v>0</v>
      </c>
      <c r="BG285" s="144">
        <f t="shared" si="65"/>
        <v>0</v>
      </c>
      <c r="BH285" s="144">
        <f t="shared" si="66"/>
        <v>0</v>
      </c>
      <c r="BI285" s="144">
        <f t="shared" si="67"/>
        <v>0</v>
      </c>
      <c r="BJ285" s="13" t="s">
        <v>110</v>
      </c>
      <c r="BK285" s="144">
        <f t="shared" si="68"/>
        <v>0</v>
      </c>
      <c r="BL285" s="13" t="s">
        <v>118</v>
      </c>
      <c r="BM285" s="143" t="s">
        <v>651</v>
      </c>
    </row>
    <row r="286" spans="2:65" s="1" customFormat="1" ht="24.15" customHeight="1" x14ac:dyDescent="0.2">
      <c r="B286" s="131"/>
      <c r="C286" s="145" t="s">
        <v>652</v>
      </c>
      <c r="D286" s="145" t="s">
        <v>120</v>
      </c>
      <c r="E286" s="146" t="s">
        <v>653</v>
      </c>
      <c r="F286" s="147" t="s">
        <v>654</v>
      </c>
      <c r="G286" s="148" t="s">
        <v>230</v>
      </c>
      <c r="H286" s="149">
        <v>11</v>
      </c>
      <c r="I286" s="150"/>
      <c r="J286" s="150">
        <f t="shared" si="59"/>
        <v>0</v>
      </c>
      <c r="K286" s="151"/>
      <c r="L286" s="152"/>
      <c r="M286" s="153" t="s">
        <v>1</v>
      </c>
      <c r="N286" s="154" t="s">
        <v>32</v>
      </c>
      <c r="O286" s="141">
        <v>0</v>
      </c>
      <c r="P286" s="141">
        <f t="shared" si="60"/>
        <v>0</v>
      </c>
      <c r="Q286" s="141">
        <v>9.1400000000000006E-3</v>
      </c>
      <c r="R286" s="141">
        <f t="shared" si="61"/>
        <v>0.10054</v>
      </c>
      <c r="S286" s="141">
        <v>0</v>
      </c>
      <c r="T286" s="142">
        <f t="shared" si="62"/>
        <v>0</v>
      </c>
      <c r="AR286" s="143" t="s">
        <v>123</v>
      </c>
      <c r="AT286" s="143" t="s">
        <v>120</v>
      </c>
      <c r="AU286" s="143" t="s">
        <v>110</v>
      </c>
      <c r="AY286" s="13" t="s">
        <v>111</v>
      </c>
      <c r="BE286" s="144">
        <f t="shared" si="63"/>
        <v>0</v>
      </c>
      <c r="BF286" s="144">
        <f t="shared" si="64"/>
        <v>0</v>
      </c>
      <c r="BG286" s="144">
        <f t="shared" si="65"/>
        <v>0</v>
      </c>
      <c r="BH286" s="144">
        <f t="shared" si="66"/>
        <v>0</v>
      </c>
      <c r="BI286" s="144">
        <f t="shared" si="67"/>
        <v>0</v>
      </c>
      <c r="BJ286" s="13" t="s">
        <v>110</v>
      </c>
      <c r="BK286" s="144">
        <f t="shared" si="68"/>
        <v>0</v>
      </c>
      <c r="BL286" s="13" t="s">
        <v>118</v>
      </c>
      <c r="BM286" s="143" t="s">
        <v>655</v>
      </c>
    </row>
    <row r="287" spans="2:65" s="1" customFormat="1" ht="16.5" customHeight="1" x14ac:dyDescent="0.2">
      <c r="B287" s="131"/>
      <c r="C287" s="132" t="s">
        <v>656</v>
      </c>
      <c r="D287" s="132" t="s">
        <v>114</v>
      </c>
      <c r="E287" s="133" t="s">
        <v>657</v>
      </c>
      <c r="F287" s="134" t="s">
        <v>658</v>
      </c>
      <c r="G287" s="135" t="s">
        <v>230</v>
      </c>
      <c r="H287" s="136">
        <v>15</v>
      </c>
      <c r="I287" s="137"/>
      <c r="J287" s="137">
        <f t="shared" si="59"/>
        <v>0</v>
      </c>
      <c r="K287" s="138"/>
      <c r="L287" s="25"/>
      <c r="M287" s="139" t="s">
        <v>1</v>
      </c>
      <c r="N287" s="140" t="s">
        <v>32</v>
      </c>
      <c r="O287" s="141">
        <v>0.60572000000000004</v>
      </c>
      <c r="P287" s="141">
        <f t="shared" si="60"/>
        <v>9.0858000000000008</v>
      </c>
      <c r="Q287" s="141">
        <v>2.184E-4</v>
      </c>
      <c r="R287" s="141">
        <f t="shared" si="61"/>
        <v>3.2759999999999998E-3</v>
      </c>
      <c r="S287" s="141">
        <v>0</v>
      </c>
      <c r="T287" s="142">
        <f t="shared" si="62"/>
        <v>0</v>
      </c>
      <c r="AR287" s="143" t="s">
        <v>118</v>
      </c>
      <c r="AT287" s="143" t="s">
        <v>114</v>
      </c>
      <c r="AU287" s="143" t="s">
        <v>110</v>
      </c>
      <c r="AY287" s="13" t="s">
        <v>111</v>
      </c>
      <c r="BE287" s="144">
        <f t="shared" si="63"/>
        <v>0</v>
      </c>
      <c r="BF287" s="144">
        <f t="shared" si="64"/>
        <v>0</v>
      </c>
      <c r="BG287" s="144">
        <f t="shared" si="65"/>
        <v>0</v>
      </c>
      <c r="BH287" s="144">
        <f t="shared" si="66"/>
        <v>0</v>
      </c>
      <c r="BI287" s="144">
        <f t="shared" si="67"/>
        <v>0</v>
      </c>
      <c r="BJ287" s="13" t="s">
        <v>110</v>
      </c>
      <c r="BK287" s="144">
        <f t="shared" si="68"/>
        <v>0</v>
      </c>
      <c r="BL287" s="13" t="s">
        <v>118</v>
      </c>
      <c r="BM287" s="143" t="s">
        <v>659</v>
      </c>
    </row>
    <row r="288" spans="2:65" s="1" customFormat="1" ht="24.15" customHeight="1" x14ac:dyDescent="0.2">
      <c r="B288" s="131"/>
      <c r="C288" s="145" t="s">
        <v>660</v>
      </c>
      <c r="D288" s="145" t="s">
        <v>120</v>
      </c>
      <c r="E288" s="146" t="s">
        <v>661</v>
      </c>
      <c r="F288" s="147" t="s">
        <v>662</v>
      </c>
      <c r="G288" s="148" t="s">
        <v>230</v>
      </c>
      <c r="H288" s="149">
        <v>15</v>
      </c>
      <c r="I288" s="150"/>
      <c r="J288" s="150">
        <f t="shared" si="59"/>
        <v>0</v>
      </c>
      <c r="K288" s="151"/>
      <c r="L288" s="152"/>
      <c r="M288" s="153" t="s">
        <v>1</v>
      </c>
      <c r="N288" s="154" t="s">
        <v>32</v>
      </c>
      <c r="O288" s="141">
        <v>0</v>
      </c>
      <c r="P288" s="141">
        <f t="shared" si="60"/>
        <v>0</v>
      </c>
      <c r="Q288" s="141">
        <v>1.0160000000000001E-2</v>
      </c>
      <c r="R288" s="141">
        <f t="shared" si="61"/>
        <v>0.15240000000000001</v>
      </c>
      <c r="S288" s="141">
        <v>0</v>
      </c>
      <c r="T288" s="142">
        <f t="shared" si="62"/>
        <v>0</v>
      </c>
      <c r="AR288" s="143" t="s">
        <v>123</v>
      </c>
      <c r="AT288" s="143" t="s">
        <v>120</v>
      </c>
      <c r="AU288" s="143" t="s">
        <v>110</v>
      </c>
      <c r="AY288" s="13" t="s">
        <v>111</v>
      </c>
      <c r="BE288" s="144">
        <f t="shared" si="63"/>
        <v>0</v>
      </c>
      <c r="BF288" s="144">
        <f t="shared" si="64"/>
        <v>0</v>
      </c>
      <c r="BG288" s="144">
        <f t="shared" si="65"/>
        <v>0</v>
      </c>
      <c r="BH288" s="144">
        <f t="shared" si="66"/>
        <v>0</v>
      </c>
      <c r="BI288" s="144">
        <f t="shared" si="67"/>
        <v>0</v>
      </c>
      <c r="BJ288" s="13" t="s">
        <v>110</v>
      </c>
      <c r="BK288" s="144">
        <f t="shared" si="68"/>
        <v>0</v>
      </c>
      <c r="BL288" s="13" t="s">
        <v>118</v>
      </c>
      <c r="BM288" s="143" t="s">
        <v>663</v>
      </c>
    </row>
    <row r="289" spans="2:65" s="1" customFormat="1" ht="21.75" customHeight="1" x14ac:dyDescent="0.2">
      <c r="B289" s="131"/>
      <c r="C289" s="132" t="s">
        <v>664</v>
      </c>
      <c r="D289" s="132" t="s">
        <v>114</v>
      </c>
      <c r="E289" s="133" t="s">
        <v>665</v>
      </c>
      <c r="F289" s="134" t="s">
        <v>666</v>
      </c>
      <c r="G289" s="135" t="s">
        <v>230</v>
      </c>
      <c r="H289" s="136">
        <v>9</v>
      </c>
      <c r="I289" s="137"/>
      <c r="J289" s="137">
        <f t="shared" si="59"/>
        <v>0</v>
      </c>
      <c r="K289" s="138"/>
      <c r="L289" s="25"/>
      <c r="M289" s="139" t="s">
        <v>1</v>
      </c>
      <c r="N289" s="140" t="s">
        <v>32</v>
      </c>
      <c r="O289" s="141">
        <v>0.82277999999999996</v>
      </c>
      <c r="P289" s="141">
        <f t="shared" si="60"/>
        <v>7.4050199999999995</v>
      </c>
      <c r="Q289" s="141">
        <v>2.184E-4</v>
      </c>
      <c r="R289" s="141">
        <f t="shared" si="61"/>
        <v>1.9656000000000001E-3</v>
      </c>
      <c r="S289" s="141">
        <v>0</v>
      </c>
      <c r="T289" s="142">
        <f t="shared" si="62"/>
        <v>0</v>
      </c>
      <c r="AR289" s="143" t="s">
        <v>118</v>
      </c>
      <c r="AT289" s="143" t="s">
        <v>114</v>
      </c>
      <c r="AU289" s="143" t="s">
        <v>110</v>
      </c>
      <c r="AY289" s="13" t="s">
        <v>111</v>
      </c>
      <c r="BE289" s="144">
        <f t="shared" si="63"/>
        <v>0</v>
      </c>
      <c r="BF289" s="144">
        <f t="shared" si="64"/>
        <v>0</v>
      </c>
      <c r="BG289" s="144">
        <f t="shared" si="65"/>
        <v>0</v>
      </c>
      <c r="BH289" s="144">
        <f t="shared" si="66"/>
        <v>0</v>
      </c>
      <c r="BI289" s="144">
        <f t="shared" si="67"/>
        <v>0</v>
      </c>
      <c r="BJ289" s="13" t="s">
        <v>110</v>
      </c>
      <c r="BK289" s="144">
        <f t="shared" si="68"/>
        <v>0</v>
      </c>
      <c r="BL289" s="13" t="s">
        <v>118</v>
      </c>
      <c r="BM289" s="143" t="s">
        <v>667</v>
      </c>
    </row>
    <row r="290" spans="2:65" s="1" customFormat="1" ht="24.15" customHeight="1" x14ac:dyDescent="0.2">
      <c r="B290" s="131"/>
      <c r="C290" s="145" t="s">
        <v>668</v>
      </c>
      <c r="D290" s="145" t="s">
        <v>120</v>
      </c>
      <c r="E290" s="146" t="s">
        <v>669</v>
      </c>
      <c r="F290" s="147" t="s">
        <v>670</v>
      </c>
      <c r="G290" s="148" t="s">
        <v>230</v>
      </c>
      <c r="H290" s="149">
        <v>9</v>
      </c>
      <c r="I290" s="150"/>
      <c r="J290" s="150">
        <f t="shared" si="59"/>
        <v>0</v>
      </c>
      <c r="K290" s="151"/>
      <c r="L290" s="152"/>
      <c r="M290" s="153" t="s">
        <v>1</v>
      </c>
      <c r="N290" s="154" t="s">
        <v>32</v>
      </c>
      <c r="O290" s="141">
        <v>0</v>
      </c>
      <c r="P290" s="141">
        <f t="shared" si="60"/>
        <v>0</v>
      </c>
      <c r="Q290" s="141">
        <v>1.119E-2</v>
      </c>
      <c r="R290" s="141">
        <f t="shared" si="61"/>
        <v>0.10071000000000001</v>
      </c>
      <c r="S290" s="141">
        <v>0</v>
      </c>
      <c r="T290" s="142">
        <f t="shared" si="62"/>
        <v>0</v>
      </c>
      <c r="AR290" s="143" t="s">
        <v>123</v>
      </c>
      <c r="AT290" s="143" t="s">
        <v>120</v>
      </c>
      <c r="AU290" s="143" t="s">
        <v>110</v>
      </c>
      <c r="AY290" s="13" t="s">
        <v>111</v>
      </c>
      <c r="BE290" s="144">
        <f t="shared" si="63"/>
        <v>0</v>
      </c>
      <c r="BF290" s="144">
        <f t="shared" si="64"/>
        <v>0</v>
      </c>
      <c r="BG290" s="144">
        <f t="shared" si="65"/>
        <v>0</v>
      </c>
      <c r="BH290" s="144">
        <f t="shared" si="66"/>
        <v>0</v>
      </c>
      <c r="BI290" s="144">
        <f t="shared" si="67"/>
        <v>0</v>
      </c>
      <c r="BJ290" s="13" t="s">
        <v>110</v>
      </c>
      <c r="BK290" s="144">
        <f t="shared" si="68"/>
        <v>0</v>
      </c>
      <c r="BL290" s="13" t="s">
        <v>118</v>
      </c>
      <c r="BM290" s="143" t="s">
        <v>671</v>
      </c>
    </row>
    <row r="291" spans="2:65" s="1" customFormat="1" ht="21.75" customHeight="1" x14ac:dyDescent="0.2">
      <c r="B291" s="131"/>
      <c r="C291" s="132" t="s">
        <v>672</v>
      </c>
      <c r="D291" s="132" t="s">
        <v>114</v>
      </c>
      <c r="E291" s="133" t="s">
        <v>673</v>
      </c>
      <c r="F291" s="134" t="s">
        <v>674</v>
      </c>
      <c r="G291" s="135" t="s">
        <v>230</v>
      </c>
      <c r="H291" s="136">
        <v>2</v>
      </c>
      <c r="I291" s="137"/>
      <c r="J291" s="137">
        <f t="shared" si="59"/>
        <v>0</v>
      </c>
      <c r="K291" s="138"/>
      <c r="L291" s="25"/>
      <c r="M291" s="139" t="s">
        <v>1</v>
      </c>
      <c r="N291" s="140" t="s">
        <v>32</v>
      </c>
      <c r="O291" s="141">
        <v>0.98180000000000001</v>
      </c>
      <c r="P291" s="141">
        <f t="shared" si="60"/>
        <v>1.9636</v>
      </c>
      <c r="Q291" s="141">
        <v>8.8540000000000005E-4</v>
      </c>
      <c r="R291" s="141">
        <f t="shared" si="61"/>
        <v>1.7708000000000001E-3</v>
      </c>
      <c r="S291" s="141">
        <v>0</v>
      </c>
      <c r="T291" s="142">
        <f t="shared" si="62"/>
        <v>0</v>
      </c>
      <c r="AR291" s="143" t="s">
        <v>118</v>
      </c>
      <c r="AT291" s="143" t="s">
        <v>114</v>
      </c>
      <c r="AU291" s="143" t="s">
        <v>110</v>
      </c>
      <c r="AY291" s="13" t="s">
        <v>111</v>
      </c>
      <c r="BE291" s="144">
        <f t="shared" si="63"/>
        <v>0</v>
      </c>
      <c r="BF291" s="144">
        <f t="shared" si="64"/>
        <v>0</v>
      </c>
      <c r="BG291" s="144">
        <f t="shared" si="65"/>
        <v>0</v>
      </c>
      <c r="BH291" s="144">
        <f t="shared" si="66"/>
        <v>0</v>
      </c>
      <c r="BI291" s="144">
        <f t="shared" si="67"/>
        <v>0</v>
      </c>
      <c r="BJ291" s="13" t="s">
        <v>110</v>
      </c>
      <c r="BK291" s="144">
        <f t="shared" si="68"/>
        <v>0</v>
      </c>
      <c r="BL291" s="13" t="s">
        <v>118</v>
      </c>
      <c r="BM291" s="143" t="s">
        <v>675</v>
      </c>
    </row>
    <row r="292" spans="2:65" s="1" customFormat="1" ht="24.15" customHeight="1" x14ac:dyDescent="0.2">
      <c r="B292" s="131"/>
      <c r="C292" s="145" t="s">
        <v>676</v>
      </c>
      <c r="D292" s="145" t="s">
        <v>120</v>
      </c>
      <c r="E292" s="146" t="s">
        <v>677</v>
      </c>
      <c r="F292" s="147" t="s">
        <v>678</v>
      </c>
      <c r="G292" s="148" t="s">
        <v>230</v>
      </c>
      <c r="H292" s="149">
        <v>2</v>
      </c>
      <c r="I292" s="150"/>
      <c r="J292" s="150">
        <f t="shared" si="59"/>
        <v>0</v>
      </c>
      <c r="K292" s="151"/>
      <c r="L292" s="152"/>
      <c r="M292" s="153" t="s">
        <v>1</v>
      </c>
      <c r="N292" s="154" t="s">
        <v>32</v>
      </c>
      <c r="O292" s="141">
        <v>0</v>
      </c>
      <c r="P292" s="141">
        <f t="shared" si="60"/>
        <v>0</v>
      </c>
      <c r="Q292" s="141">
        <v>2.2169999999999999E-2</v>
      </c>
      <c r="R292" s="141">
        <f t="shared" si="61"/>
        <v>4.4339999999999997E-2</v>
      </c>
      <c r="S292" s="141">
        <v>0</v>
      </c>
      <c r="T292" s="142">
        <f t="shared" si="62"/>
        <v>0</v>
      </c>
      <c r="AR292" s="143" t="s">
        <v>123</v>
      </c>
      <c r="AT292" s="143" t="s">
        <v>120</v>
      </c>
      <c r="AU292" s="143" t="s">
        <v>110</v>
      </c>
      <c r="AY292" s="13" t="s">
        <v>111</v>
      </c>
      <c r="BE292" s="144">
        <f t="shared" si="63"/>
        <v>0</v>
      </c>
      <c r="BF292" s="144">
        <f t="shared" si="64"/>
        <v>0</v>
      </c>
      <c r="BG292" s="144">
        <f t="shared" si="65"/>
        <v>0</v>
      </c>
      <c r="BH292" s="144">
        <f t="shared" si="66"/>
        <v>0</v>
      </c>
      <c r="BI292" s="144">
        <f t="shared" si="67"/>
        <v>0</v>
      </c>
      <c r="BJ292" s="13" t="s">
        <v>110</v>
      </c>
      <c r="BK292" s="144">
        <f t="shared" si="68"/>
        <v>0</v>
      </c>
      <c r="BL292" s="13" t="s">
        <v>118</v>
      </c>
      <c r="BM292" s="143" t="s">
        <v>679</v>
      </c>
    </row>
    <row r="293" spans="2:65" s="1" customFormat="1" ht="16.5" customHeight="1" x14ac:dyDescent="0.2">
      <c r="B293" s="131"/>
      <c r="C293" s="132" t="s">
        <v>680</v>
      </c>
      <c r="D293" s="132" t="s">
        <v>114</v>
      </c>
      <c r="E293" s="133" t="s">
        <v>681</v>
      </c>
      <c r="F293" s="134" t="s">
        <v>682</v>
      </c>
      <c r="G293" s="135" t="s">
        <v>230</v>
      </c>
      <c r="H293" s="136">
        <v>2</v>
      </c>
      <c r="I293" s="137"/>
      <c r="J293" s="137">
        <f t="shared" si="59"/>
        <v>0</v>
      </c>
      <c r="K293" s="138"/>
      <c r="L293" s="25"/>
      <c r="M293" s="139" t="s">
        <v>1</v>
      </c>
      <c r="N293" s="140" t="s">
        <v>32</v>
      </c>
      <c r="O293" s="141">
        <v>0.49619000000000002</v>
      </c>
      <c r="P293" s="141">
        <f t="shared" si="60"/>
        <v>0.99238000000000004</v>
      </c>
      <c r="Q293" s="141">
        <v>2.184E-4</v>
      </c>
      <c r="R293" s="141">
        <f t="shared" si="61"/>
        <v>4.3679999999999999E-4</v>
      </c>
      <c r="S293" s="141">
        <v>0</v>
      </c>
      <c r="T293" s="142">
        <f t="shared" si="62"/>
        <v>0</v>
      </c>
      <c r="AR293" s="143" t="s">
        <v>118</v>
      </c>
      <c r="AT293" s="143" t="s">
        <v>114</v>
      </c>
      <c r="AU293" s="143" t="s">
        <v>110</v>
      </c>
      <c r="AY293" s="13" t="s">
        <v>111</v>
      </c>
      <c r="BE293" s="144">
        <f t="shared" si="63"/>
        <v>0</v>
      </c>
      <c r="BF293" s="144">
        <f t="shared" si="64"/>
        <v>0</v>
      </c>
      <c r="BG293" s="144">
        <f t="shared" si="65"/>
        <v>0</v>
      </c>
      <c r="BH293" s="144">
        <f t="shared" si="66"/>
        <v>0</v>
      </c>
      <c r="BI293" s="144">
        <f t="shared" si="67"/>
        <v>0</v>
      </c>
      <c r="BJ293" s="13" t="s">
        <v>110</v>
      </c>
      <c r="BK293" s="144">
        <f t="shared" si="68"/>
        <v>0</v>
      </c>
      <c r="BL293" s="13" t="s">
        <v>118</v>
      </c>
      <c r="BM293" s="143" t="s">
        <v>683</v>
      </c>
    </row>
    <row r="294" spans="2:65" s="1" customFormat="1" ht="24.15" customHeight="1" x14ac:dyDescent="0.2">
      <c r="B294" s="131"/>
      <c r="C294" s="145" t="s">
        <v>684</v>
      </c>
      <c r="D294" s="145" t="s">
        <v>120</v>
      </c>
      <c r="E294" s="146" t="s">
        <v>685</v>
      </c>
      <c r="F294" s="147" t="s">
        <v>686</v>
      </c>
      <c r="G294" s="148" t="s">
        <v>230</v>
      </c>
      <c r="H294" s="149">
        <v>2</v>
      </c>
      <c r="I294" s="150"/>
      <c r="J294" s="150">
        <f t="shared" si="59"/>
        <v>0</v>
      </c>
      <c r="K294" s="151"/>
      <c r="L294" s="152"/>
      <c r="M294" s="153" t="s">
        <v>1</v>
      </c>
      <c r="N294" s="154" t="s">
        <v>32</v>
      </c>
      <c r="O294" s="141">
        <v>0</v>
      </c>
      <c r="P294" s="141">
        <f t="shared" si="60"/>
        <v>0</v>
      </c>
      <c r="Q294" s="141">
        <v>1.16E-3</v>
      </c>
      <c r="R294" s="141">
        <f t="shared" si="61"/>
        <v>2.32E-3</v>
      </c>
      <c r="S294" s="141">
        <v>0</v>
      </c>
      <c r="T294" s="142">
        <f t="shared" si="62"/>
        <v>0</v>
      </c>
      <c r="AR294" s="143" t="s">
        <v>123</v>
      </c>
      <c r="AT294" s="143" t="s">
        <v>120</v>
      </c>
      <c r="AU294" s="143" t="s">
        <v>110</v>
      </c>
      <c r="AY294" s="13" t="s">
        <v>111</v>
      </c>
      <c r="BE294" s="144">
        <f t="shared" si="63"/>
        <v>0</v>
      </c>
      <c r="BF294" s="144">
        <f t="shared" si="64"/>
        <v>0</v>
      </c>
      <c r="BG294" s="144">
        <f t="shared" si="65"/>
        <v>0</v>
      </c>
      <c r="BH294" s="144">
        <f t="shared" si="66"/>
        <v>0</v>
      </c>
      <c r="BI294" s="144">
        <f t="shared" si="67"/>
        <v>0</v>
      </c>
      <c r="BJ294" s="13" t="s">
        <v>110</v>
      </c>
      <c r="BK294" s="144">
        <f t="shared" si="68"/>
        <v>0</v>
      </c>
      <c r="BL294" s="13" t="s">
        <v>118</v>
      </c>
      <c r="BM294" s="143" t="s">
        <v>687</v>
      </c>
    </row>
    <row r="295" spans="2:65" s="1" customFormat="1" ht="16.5" customHeight="1" x14ac:dyDescent="0.2">
      <c r="B295" s="131"/>
      <c r="C295" s="132" t="s">
        <v>688</v>
      </c>
      <c r="D295" s="132" t="s">
        <v>114</v>
      </c>
      <c r="E295" s="133" t="s">
        <v>689</v>
      </c>
      <c r="F295" s="134" t="s">
        <v>690</v>
      </c>
      <c r="G295" s="135" t="s">
        <v>230</v>
      </c>
      <c r="H295" s="136">
        <v>3</v>
      </c>
      <c r="I295" s="137"/>
      <c r="J295" s="137">
        <f t="shared" si="59"/>
        <v>0</v>
      </c>
      <c r="K295" s="138"/>
      <c r="L295" s="25"/>
      <c r="M295" s="139" t="s">
        <v>1</v>
      </c>
      <c r="N295" s="140" t="s">
        <v>32</v>
      </c>
      <c r="O295" s="141">
        <v>0.60519999999999996</v>
      </c>
      <c r="P295" s="141">
        <f t="shared" si="60"/>
        <v>1.8155999999999999</v>
      </c>
      <c r="Q295" s="141">
        <v>2.184E-4</v>
      </c>
      <c r="R295" s="141">
        <f t="shared" si="61"/>
        <v>6.5519999999999999E-4</v>
      </c>
      <c r="S295" s="141">
        <v>0</v>
      </c>
      <c r="T295" s="142">
        <f t="shared" si="62"/>
        <v>0</v>
      </c>
      <c r="AR295" s="143" t="s">
        <v>118</v>
      </c>
      <c r="AT295" s="143" t="s">
        <v>114</v>
      </c>
      <c r="AU295" s="143" t="s">
        <v>110</v>
      </c>
      <c r="AY295" s="13" t="s">
        <v>111</v>
      </c>
      <c r="BE295" s="144">
        <f t="shared" si="63"/>
        <v>0</v>
      </c>
      <c r="BF295" s="144">
        <f t="shared" si="64"/>
        <v>0</v>
      </c>
      <c r="BG295" s="144">
        <f t="shared" si="65"/>
        <v>0</v>
      </c>
      <c r="BH295" s="144">
        <f t="shared" si="66"/>
        <v>0</v>
      </c>
      <c r="BI295" s="144">
        <f t="shared" si="67"/>
        <v>0</v>
      </c>
      <c r="BJ295" s="13" t="s">
        <v>110</v>
      </c>
      <c r="BK295" s="144">
        <f t="shared" si="68"/>
        <v>0</v>
      </c>
      <c r="BL295" s="13" t="s">
        <v>118</v>
      </c>
      <c r="BM295" s="143" t="s">
        <v>691</v>
      </c>
    </row>
    <row r="296" spans="2:65" s="1" customFormat="1" ht="24.15" customHeight="1" x14ac:dyDescent="0.2">
      <c r="B296" s="131"/>
      <c r="C296" s="145" t="s">
        <v>692</v>
      </c>
      <c r="D296" s="145" t="s">
        <v>120</v>
      </c>
      <c r="E296" s="146" t="s">
        <v>693</v>
      </c>
      <c r="F296" s="147" t="s">
        <v>694</v>
      </c>
      <c r="G296" s="148" t="s">
        <v>230</v>
      </c>
      <c r="H296" s="149">
        <v>3</v>
      </c>
      <c r="I296" s="150"/>
      <c r="J296" s="150">
        <f t="shared" si="59"/>
        <v>0</v>
      </c>
      <c r="K296" s="151"/>
      <c r="L296" s="152"/>
      <c r="M296" s="153" t="s">
        <v>1</v>
      </c>
      <c r="N296" s="154" t="s">
        <v>32</v>
      </c>
      <c r="O296" s="141">
        <v>0</v>
      </c>
      <c r="P296" s="141">
        <f t="shared" si="60"/>
        <v>0</v>
      </c>
      <c r="Q296" s="141">
        <v>1.24E-3</v>
      </c>
      <c r="R296" s="141">
        <f t="shared" si="61"/>
        <v>3.7200000000000002E-3</v>
      </c>
      <c r="S296" s="141">
        <v>0</v>
      </c>
      <c r="T296" s="142">
        <f t="shared" si="62"/>
        <v>0</v>
      </c>
      <c r="AR296" s="143" t="s">
        <v>123</v>
      </c>
      <c r="AT296" s="143" t="s">
        <v>120</v>
      </c>
      <c r="AU296" s="143" t="s">
        <v>110</v>
      </c>
      <c r="AY296" s="13" t="s">
        <v>111</v>
      </c>
      <c r="BE296" s="144">
        <f t="shared" si="63"/>
        <v>0</v>
      </c>
      <c r="BF296" s="144">
        <f t="shared" si="64"/>
        <v>0</v>
      </c>
      <c r="BG296" s="144">
        <f t="shared" si="65"/>
        <v>0</v>
      </c>
      <c r="BH296" s="144">
        <f t="shared" si="66"/>
        <v>0</v>
      </c>
      <c r="BI296" s="144">
        <f t="shared" si="67"/>
        <v>0</v>
      </c>
      <c r="BJ296" s="13" t="s">
        <v>110</v>
      </c>
      <c r="BK296" s="144">
        <f t="shared" si="68"/>
        <v>0</v>
      </c>
      <c r="BL296" s="13" t="s">
        <v>118</v>
      </c>
      <c r="BM296" s="143" t="s">
        <v>695</v>
      </c>
    </row>
    <row r="297" spans="2:65" s="1" customFormat="1" ht="16.5" customHeight="1" x14ac:dyDescent="0.2">
      <c r="B297" s="131"/>
      <c r="C297" s="132" t="s">
        <v>696</v>
      </c>
      <c r="D297" s="132" t="s">
        <v>114</v>
      </c>
      <c r="E297" s="133" t="s">
        <v>697</v>
      </c>
      <c r="F297" s="134" t="s">
        <v>698</v>
      </c>
      <c r="G297" s="135" t="s">
        <v>230</v>
      </c>
      <c r="H297" s="136">
        <v>34</v>
      </c>
      <c r="I297" s="137"/>
      <c r="J297" s="137">
        <f t="shared" si="59"/>
        <v>0</v>
      </c>
      <c r="K297" s="138"/>
      <c r="L297" s="25"/>
      <c r="M297" s="139" t="s">
        <v>1</v>
      </c>
      <c r="N297" s="140" t="s">
        <v>32</v>
      </c>
      <c r="O297" s="141">
        <v>4.802E-2</v>
      </c>
      <c r="P297" s="141">
        <f t="shared" si="60"/>
        <v>1.6326799999999999</v>
      </c>
      <c r="Q297" s="141">
        <v>2.9960000000000001E-5</v>
      </c>
      <c r="R297" s="141">
        <f t="shared" si="61"/>
        <v>1.0186400000000001E-3</v>
      </c>
      <c r="S297" s="141">
        <v>0</v>
      </c>
      <c r="T297" s="142">
        <f t="shared" si="62"/>
        <v>0</v>
      </c>
      <c r="AR297" s="143" t="s">
        <v>118</v>
      </c>
      <c r="AT297" s="143" t="s">
        <v>114</v>
      </c>
      <c r="AU297" s="143" t="s">
        <v>110</v>
      </c>
      <c r="AY297" s="13" t="s">
        <v>111</v>
      </c>
      <c r="BE297" s="144">
        <f t="shared" si="63"/>
        <v>0</v>
      </c>
      <c r="BF297" s="144">
        <f t="shared" si="64"/>
        <v>0</v>
      </c>
      <c r="BG297" s="144">
        <f t="shared" si="65"/>
        <v>0</v>
      </c>
      <c r="BH297" s="144">
        <f t="shared" si="66"/>
        <v>0</v>
      </c>
      <c r="BI297" s="144">
        <f t="shared" si="67"/>
        <v>0</v>
      </c>
      <c r="BJ297" s="13" t="s">
        <v>110</v>
      </c>
      <c r="BK297" s="144">
        <f t="shared" si="68"/>
        <v>0</v>
      </c>
      <c r="BL297" s="13" t="s">
        <v>118</v>
      </c>
      <c r="BM297" s="143" t="s">
        <v>699</v>
      </c>
    </row>
    <row r="298" spans="2:65" s="1" customFormat="1" ht="21.75" customHeight="1" x14ac:dyDescent="0.2">
      <c r="B298" s="131"/>
      <c r="C298" s="145" t="s">
        <v>700</v>
      </c>
      <c r="D298" s="145" t="s">
        <v>120</v>
      </c>
      <c r="E298" s="146" t="s">
        <v>701</v>
      </c>
      <c r="F298" s="147" t="s">
        <v>702</v>
      </c>
      <c r="G298" s="148" t="s">
        <v>230</v>
      </c>
      <c r="H298" s="149">
        <v>34</v>
      </c>
      <c r="I298" s="150"/>
      <c r="J298" s="150">
        <f t="shared" si="59"/>
        <v>0</v>
      </c>
      <c r="K298" s="151"/>
      <c r="L298" s="152"/>
      <c r="M298" s="153" t="s">
        <v>1</v>
      </c>
      <c r="N298" s="154" t="s">
        <v>32</v>
      </c>
      <c r="O298" s="141">
        <v>0</v>
      </c>
      <c r="P298" s="141">
        <f t="shared" si="60"/>
        <v>0</v>
      </c>
      <c r="Q298" s="141">
        <v>6.9999999999999994E-5</v>
      </c>
      <c r="R298" s="141">
        <f t="shared" si="61"/>
        <v>2.3799999999999997E-3</v>
      </c>
      <c r="S298" s="141">
        <v>0</v>
      </c>
      <c r="T298" s="142">
        <f t="shared" si="62"/>
        <v>0</v>
      </c>
      <c r="AR298" s="143" t="s">
        <v>123</v>
      </c>
      <c r="AT298" s="143" t="s">
        <v>120</v>
      </c>
      <c r="AU298" s="143" t="s">
        <v>110</v>
      </c>
      <c r="AY298" s="13" t="s">
        <v>111</v>
      </c>
      <c r="BE298" s="144">
        <f t="shared" si="63"/>
        <v>0</v>
      </c>
      <c r="BF298" s="144">
        <f t="shared" si="64"/>
        <v>0</v>
      </c>
      <c r="BG298" s="144">
        <f t="shared" si="65"/>
        <v>0</v>
      </c>
      <c r="BH298" s="144">
        <f t="shared" si="66"/>
        <v>0</v>
      </c>
      <c r="BI298" s="144">
        <f t="shared" si="67"/>
        <v>0</v>
      </c>
      <c r="BJ298" s="13" t="s">
        <v>110</v>
      </c>
      <c r="BK298" s="144">
        <f t="shared" si="68"/>
        <v>0</v>
      </c>
      <c r="BL298" s="13" t="s">
        <v>118</v>
      </c>
      <c r="BM298" s="143" t="s">
        <v>703</v>
      </c>
    </row>
    <row r="299" spans="2:65" s="1" customFormat="1" ht="16.5" customHeight="1" x14ac:dyDescent="0.2">
      <c r="B299" s="131"/>
      <c r="C299" s="132" t="s">
        <v>704</v>
      </c>
      <c r="D299" s="132" t="s">
        <v>114</v>
      </c>
      <c r="E299" s="133" t="s">
        <v>705</v>
      </c>
      <c r="F299" s="134" t="s">
        <v>706</v>
      </c>
      <c r="G299" s="135" t="s">
        <v>230</v>
      </c>
      <c r="H299" s="136">
        <v>1</v>
      </c>
      <c r="I299" s="137"/>
      <c r="J299" s="137">
        <f t="shared" si="59"/>
        <v>0</v>
      </c>
      <c r="K299" s="138"/>
      <c r="L299" s="25"/>
      <c r="M299" s="139" t="s">
        <v>1</v>
      </c>
      <c r="N299" s="140" t="s">
        <v>32</v>
      </c>
      <c r="O299" s="141">
        <v>0.15701000000000001</v>
      </c>
      <c r="P299" s="141">
        <f t="shared" si="60"/>
        <v>0.15701000000000001</v>
      </c>
      <c r="Q299" s="141">
        <v>1.9959999999999999E-5</v>
      </c>
      <c r="R299" s="141">
        <f t="shared" si="61"/>
        <v>1.9959999999999999E-5</v>
      </c>
      <c r="S299" s="141">
        <v>0</v>
      </c>
      <c r="T299" s="142">
        <f t="shared" si="62"/>
        <v>0</v>
      </c>
      <c r="AR299" s="143" t="s">
        <v>118</v>
      </c>
      <c r="AT299" s="143" t="s">
        <v>114</v>
      </c>
      <c r="AU299" s="143" t="s">
        <v>110</v>
      </c>
      <c r="AY299" s="13" t="s">
        <v>111</v>
      </c>
      <c r="BE299" s="144">
        <f t="shared" si="63"/>
        <v>0</v>
      </c>
      <c r="BF299" s="144">
        <f t="shared" si="64"/>
        <v>0</v>
      </c>
      <c r="BG299" s="144">
        <f t="shared" si="65"/>
        <v>0</v>
      </c>
      <c r="BH299" s="144">
        <f t="shared" si="66"/>
        <v>0</v>
      </c>
      <c r="BI299" s="144">
        <f t="shared" si="67"/>
        <v>0</v>
      </c>
      <c r="BJ299" s="13" t="s">
        <v>110</v>
      </c>
      <c r="BK299" s="144">
        <f t="shared" si="68"/>
        <v>0</v>
      </c>
      <c r="BL299" s="13" t="s">
        <v>118</v>
      </c>
      <c r="BM299" s="143" t="s">
        <v>707</v>
      </c>
    </row>
    <row r="300" spans="2:65" s="1" customFormat="1" ht="49" customHeight="1" x14ac:dyDescent="0.2">
      <c r="B300" s="131"/>
      <c r="C300" s="145" t="s">
        <v>708</v>
      </c>
      <c r="D300" s="145" t="s">
        <v>120</v>
      </c>
      <c r="E300" s="146" t="s">
        <v>709</v>
      </c>
      <c r="F300" s="147" t="s">
        <v>710</v>
      </c>
      <c r="G300" s="148" t="s">
        <v>230</v>
      </c>
      <c r="H300" s="149">
        <v>1</v>
      </c>
      <c r="I300" s="150"/>
      <c r="J300" s="150">
        <f t="shared" si="59"/>
        <v>0</v>
      </c>
      <c r="K300" s="151"/>
      <c r="L300" s="152"/>
      <c r="M300" s="153" t="s">
        <v>1</v>
      </c>
      <c r="N300" s="154" t="s">
        <v>32</v>
      </c>
      <c r="O300" s="141">
        <v>0</v>
      </c>
      <c r="P300" s="141">
        <f t="shared" si="60"/>
        <v>0</v>
      </c>
      <c r="Q300" s="141">
        <v>3.5000000000000001E-3</v>
      </c>
      <c r="R300" s="141">
        <f t="shared" si="61"/>
        <v>3.5000000000000001E-3</v>
      </c>
      <c r="S300" s="141">
        <v>0</v>
      </c>
      <c r="T300" s="142">
        <f t="shared" si="62"/>
        <v>0</v>
      </c>
      <c r="AR300" s="143" t="s">
        <v>123</v>
      </c>
      <c r="AT300" s="143" t="s">
        <v>120</v>
      </c>
      <c r="AU300" s="143" t="s">
        <v>110</v>
      </c>
      <c r="AY300" s="13" t="s">
        <v>111</v>
      </c>
      <c r="BE300" s="144">
        <f t="shared" si="63"/>
        <v>0</v>
      </c>
      <c r="BF300" s="144">
        <f t="shared" si="64"/>
        <v>0</v>
      </c>
      <c r="BG300" s="144">
        <f t="shared" si="65"/>
        <v>0</v>
      </c>
      <c r="BH300" s="144">
        <f t="shared" si="66"/>
        <v>0</v>
      </c>
      <c r="BI300" s="144">
        <f t="shared" si="67"/>
        <v>0</v>
      </c>
      <c r="BJ300" s="13" t="s">
        <v>110</v>
      </c>
      <c r="BK300" s="144">
        <f t="shared" si="68"/>
        <v>0</v>
      </c>
      <c r="BL300" s="13" t="s">
        <v>118</v>
      </c>
      <c r="BM300" s="143" t="s">
        <v>711</v>
      </c>
    </row>
    <row r="301" spans="2:65" s="1" customFormat="1" ht="16.5" customHeight="1" x14ac:dyDescent="0.2">
      <c r="B301" s="131"/>
      <c r="C301" s="132" t="s">
        <v>712</v>
      </c>
      <c r="D301" s="132" t="s">
        <v>114</v>
      </c>
      <c r="E301" s="133" t="s">
        <v>713</v>
      </c>
      <c r="F301" s="134" t="s">
        <v>714</v>
      </c>
      <c r="G301" s="135" t="s">
        <v>230</v>
      </c>
      <c r="H301" s="136">
        <v>1</v>
      </c>
      <c r="I301" s="137"/>
      <c r="J301" s="137">
        <f t="shared" si="59"/>
        <v>0</v>
      </c>
      <c r="K301" s="138"/>
      <c r="L301" s="25"/>
      <c r="M301" s="139" t="s">
        <v>1</v>
      </c>
      <c r="N301" s="140" t="s">
        <v>32</v>
      </c>
      <c r="O301" s="141">
        <v>0.19500999999999999</v>
      </c>
      <c r="P301" s="141">
        <f t="shared" si="60"/>
        <v>0.19500999999999999</v>
      </c>
      <c r="Q301" s="141">
        <v>1.9959999999999999E-5</v>
      </c>
      <c r="R301" s="141">
        <f t="shared" si="61"/>
        <v>1.9959999999999999E-5</v>
      </c>
      <c r="S301" s="141">
        <v>0</v>
      </c>
      <c r="T301" s="142">
        <f t="shared" si="62"/>
        <v>0</v>
      </c>
      <c r="AR301" s="143" t="s">
        <v>118</v>
      </c>
      <c r="AT301" s="143" t="s">
        <v>114</v>
      </c>
      <c r="AU301" s="143" t="s">
        <v>110</v>
      </c>
      <c r="AY301" s="13" t="s">
        <v>111</v>
      </c>
      <c r="BE301" s="144">
        <f t="shared" si="63"/>
        <v>0</v>
      </c>
      <c r="BF301" s="144">
        <f t="shared" si="64"/>
        <v>0</v>
      </c>
      <c r="BG301" s="144">
        <f t="shared" si="65"/>
        <v>0</v>
      </c>
      <c r="BH301" s="144">
        <f t="shared" si="66"/>
        <v>0</v>
      </c>
      <c r="BI301" s="144">
        <f t="shared" si="67"/>
        <v>0</v>
      </c>
      <c r="BJ301" s="13" t="s">
        <v>110</v>
      </c>
      <c r="BK301" s="144">
        <f t="shared" si="68"/>
        <v>0</v>
      </c>
      <c r="BL301" s="13" t="s">
        <v>118</v>
      </c>
      <c r="BM301" s="143" t="s">
        <v>715</v>
      </c>
    </row>
    <row r="302" spans="2:65" s="1" customFormat="1" ht="49" customHeight="1" x14ac:dyDescent="0.2">
      <c r="B302" s="131"/>
      <c r="C302" s="145" t="s">
        <v>716</v>
      </c>
      <c r="D302" s="145" t="s">
        <v>120</v>
      </c>
      <c r="E302" s="146" t="s">
        <v>717</v>
      </c>
      <c r="F302" s="147" t="s">
        <v>718</v>
      </c>
      <c r="G302" s="148" t="s">
        <v>230</v>
      </c>
      <c r="H302" s="149">
        <v>1</v>
      </c>
      <c r="I302" s="150"/>
      <c r="J302" s="150">
        <f t="shared" si="59"/>
        <v>0</v>
      </c>
      <c r="K302" s="151"/>
      <c r="L302" s="152"/>
      <c r="M302" s="153" t="s">
        <v>1</v>
      </c>
      <c r="N302" s="154" t="s">
        <v>32</v>
      </c>
      <c r="O302" s="141">
        <v>0</v>
      </c>
      <c r="P302" s="141">
        <f t="shared" si="60"/>
        <v>0</v>
      </c>
      <c r="Q302" s="141">
        <v>4.3499999999999997E-3</v>
      </c>
      <c r="R302" s="141">
        <f t="shared" si="61"/>
        <v>4.3499999999999997E-3</v>
      </c>
      <c r="S302" s="141">
        <v>0</v>
      </c>
      <c r="T302" s="142">
        <f t="shared" si="62"/>
        <v>0</v>
      </c>
      <c r="AR302" s="143" t="s">
        <v>123</v>
      </c>
      <c r="AT302" s="143" t="s">
        <v>120</v>
      </c>
      <c r="AU302" s="143" t="s">
        <v>110</v>
      </c>
      <c r="AY302" s="13" t="s">
        <v>111</v>
      </c>
      <c r="BE302" s="144">
        <f t="shared" si="63"/>
        <v>0</v>
      </c>
      <c r="BF302" s="144">
        <f t="shared" si="64"/>
        <v>0</v>
      </c>
      <c r="BG302" s="144">
        <f t="shared" si="65"/>
        <v>0</v>
      </c>
      <c r="BH302" s="144">
        <f t="shared" si="66"/>
        <v>0</v>
      </c>
      <c r="BI302" s="144">
        <f t="shared" si="67"/>
        <v>0</v>
      </c>
      <c r="BJ302" s="13" t="s">
        <v>110</v>
      </c>
      <c r="BK302" s="144">
        <f t="shared" si="68"/>
        <v>0</v>
      </c>
      <c r="BL302" s="13" t="s">
        <v>118</v>
      </c>
      <c r="BM302" s="143" t="s">
        <v>719</v>
      </c>
    </row>
    <row r="303" spans="2:65" s="1" customFormat="1" ht="16.5" customHeight="1" x14ac:dyDescent="0.2">
      <c r="B303" s="131"/>
      <c r="C303" s="132" t="s">
        <v>720</v>
      </c>
      <c r="D303" s="132" t="s">
        <v>114</v>
      </c>
      <c r="E303" s="133" t="s">
        <v>721</v>
      </c>
      <c r="F303" s="134" t="s">
        <v>722</v>
      </c>
      <c r="G303" s="135" t="s">
        <v>230</v>
      </c>
      <c r="H303" s="136">
        <v>1</v>
      </c>
      <c r="I303" s="137"/>
      <c r="J303" s="137">
        <f t="shared" si="59"/>
        <v>0</v>
      </c>
      <c r="K303" s="138"/>
      <c r="L303" s="25"/>
      <c r="M303" s="139" t="s">
        <v>1</v>
      </c>
      <c r="N303" s="140" t="s">
        <v>32</v>
      </c>
      <c r="O303" s="141">
        <v>0.21401000000000001</v>
      </c>
      <c r="P303" s="141">
        <f t="shared" si="60"/>
        <v>0.21401000000000001</v>
      </c>
      <c r="Q303" s="141">
        <v>1.9959999999999999E-5</v>
      </c>
      <c r="R303" s="141">
        <f t="shared" si="61"/>
        <v>1.9959999999999999E-5</v>
      </c>
      <c r="S303" s="141">
        <v>0</v>
      </c>
      <c r="T303" s="142">
        <f t="shared" si="62"/>
        <v>0</v>
      </c>
      <c r="AR303" s="143" t="s">
        <v>118</v>
      </c>
      <c r="AT303" s="143" t="s">
        <v>114</v>
      </c>
      <c r="AU303" s="143" t="s">
        <v>110</v>
      </c>
      <c r="AY303" s="13" t="s">
        <v>111</v>
      </c>
      <c r="BE303" s="144">
        <f t="shared" si="63"/>
        <v>0</v>
      </c>
      <c r="BF303" s="144">
        <f t="shared" si="64"/>
        <v>0</v>
      </c>
      <c r="BG303" s="144">
        <f t="shared" si="65"/>
        <v>0</v>
      </c>
      <c r="BH303" s="144">
        <f t="shared" si="66"/>
        <v>0</v>
      </c>
      <c r="BI303" s="144">
        <f t="shared" si="67"/>
        <v>0</v>
      </c>
      <c r="BJ303" s="13" t="s">
        <v>110</v>
      </c>
      <c r="BK303" s="144">
        <f t="shared" si="68"/>
        <v>0</v>
      </c>
      <c r="BL303" s="13" t="s">
        <v>118</v>
      </c>
      <c r="BM303" s="143" t="s">
        <v>723</v>
      </c>
    </row>
    <row r="304" spans="2:65" s="1" customFormat="1" ht="49" customHeight="1" x14ac:dyDescent="0.2">
      <c r="B304" s="131"/>
      <c r="C304" s="145" t="s">
        <v>724</v>
      </c>
      <c r="D304" s="145" t="s">
        <v>120</v>
      </c>
      <c r="E304" s="146" t="s">
        <v>725</v>
      </c>
      <c r="F304" s="147" t="s">
        <v>726</v>
      </c>
      <c r="G304" s="148" t="s">
        <v>230</v>
      </c>
      <c r="H304" s="149">
        <v>1</v>
      </c>
      <c r="I304" s="150"/>
      <c r="J304" s="150">
        <f t="shared" si="59"/>
        <v>0</v>
      </c>
      <c r="K304" s="151"/>
      <c r="L304" s="152"/>
      <c r="M304" s="153" t="s">
        <v>1</v>
      </c>
      <c r="N304" s="154" t="s">
        <v>32</v>
      </c>
      <c r="O304" s="141">
        <v>0</v>
      </c>
      <c r="P304" s="141">
        <f t="shared" si="60"/>
        <v>0</v>
      </c>
      <c r="Q304" s="141">
        <v>1E-4</v>
      </c>
      <c r="R304" s="141">
        <f t="shared" si="61"/>
        <v>1E-4</v>
      </c>
      <c r="S304" s="141">
        <v>0</v>
      </c>
      <c r="T304" s="142">
        <f t="shared" si="62"/>
        <v>0</v>
      </c>
      <c r="AR304" s="143" t="s">
        <v>123</v>
      </c>
      <c r="AT304" s="143" t="s">
        <v>120</v>
      </c>
      <c r="AU304" s="143" t="s">
        <v>110</v>
      </c>
      <c r="AY304" s="13" t="s">
        <v>111</v>
      </c>
      <c r="BE304" s="144">
        <f t="shared" si="63"/>
        <v>0</v>
      </c>
      <c r="BF304" s="144">
        <f t="shared" si="64"/>
        <v>0</v>
      </c>
      <c r="BG304" s="144">
        <f t="shared" si="65"/>
        <v>0</v>
      </c>
      <c r="BH304" s="144">
        <f t="shared" si="66"/>
        <v>0</v>
      </c>
      <c r="BI304" s="144">
        <f t="shared" si="67"/>
        <v>0</v>
      </c>
      <c r="BJ304" s="13" t="s">
        <v>110</v>
      </c>
      <c r="BK304" s="144">
        <f t="shared" si="68"/>
        <v>0</v>
      </c>
      <c r="BL304" s="13" t="s">
        <v>118</v>
      </c>
      <c r="BM304" s="143" t="s">
        <v>727</v>
      </c>
    </row>
    <row r="305" spans="2:65" s="1" customFormat="1" ht="16.5" customHeight="1" x14ac:dyDescent="0.2">
      <c r="B305" s="131"/>
      <c r="C305" s="132" t="s">
        <v>728</v>
      </c>
      <c r="D305" s="132" t="s">
        <v>114</v>
      </c>
      <c r="E305" s="133" t="s">
        <v>729</v>
      </c>
      <c r="F305" s="134" t="s">
        <v>730</v>
      </c>
      <c r="G305" s="135" t="s">
        <v>230</v>
      </c>
      <c r="H305" s="136">
        <v>3</v>
      </c>
      <c r="I305" s="137"/>
      <c r="J305" s="137">
        <f t="shared" si="59"/>
        <v>0</v>
      </c>
      <c r="K305" s="138"/>
      <c r="L305" s="25"/>
      <c r="M305" s="139" t="s">
        <v>1</v>
      </c>
      <c r="N305" s="140" t="s">
        <v>32</v>
      </c>
      <c r="O305" s="141">
        <v>0.25402000000000002</v>
      </c>
      <c r="P305" s="141">
        <f t="shared" si="60"/>
        <v>0.76206000000000007</v>
      </c>
      <c r="Q305" s="141">
        <v>2.9920000000000002E-5</v>
      </c>
      <c r="R305" s="141">
        <f t="shared" si="61"/>
        <v>8.9760000000000008E-5</v>
      </c>
      <c r="S305" s="141">
        <v>0</v>
      </c>
      <c r="T305" s="142">
        <f t="shared" si="62"/>
        <v>0</v>
      </c>
      <c r="AR305" s="143" t="s">
        <v>118</v>
      </c>
      <c r="AT305" s="143" t="s">
        <v>114</v>
      </c>
      <c r="AU305" s="143" t="s">
        <v>110</v>
      </c>
      <c r="AY305" s="13" t="s">
        <v>111</v>
      </c>
      <c r="BE305" s="144">
        <f t="shared" si="63"/>
        <v>0</v>
      </c>
      <c r="BF305" s="144">
        <f t="shared" si="64"/>
        <v>0</v>
      </c>
      <c r="BG305" s="144">
        <f t="shared" si="65"/>
        <v>0</v>
      </c>
      <c r="BH305" s="144">
        <f t="shared" si="66"/>
        <v>0</v>
      </c>
      <c r="BI305" s="144">
        <f t="shared" si="67"/>
        <v>0</v>
      </c>
      <c r="BJ305" s="13" t="s">
        <v>110</v>
      </c>
      <c r="BK305" s="144">
        <f t="shared" si="68"/>
        <v>0</v>
      </c>
      <c r="BL305" s="13" t="s">
        <v>118</v>
      </c>
      <c r="BM305" s="143" t="s">
        <v>731</v>
      </c>
    </row>
    <row r="306" spans="2:65" s="1" customFormat="1" ht="49" customHeight="1" x14ac:dyDescent="0.2">
      <c r="B306" s="131"/>
      <c r="C306" s="145" t="s">
        <v>732</v>
      </c>
      <c r="D306" s="145" t="s">
        <v>120</v>
      </c>
      <c r="E306" s="146" t="s">
        <v>733</v>
      </c>
      <c r="F306" s="147" t="s">
        <v>734</v>
      </c>
      <c r="G306" s="148" t="s">
        <v>230</v>
      </c>
      <c r="H306" s="149">
        <v>3</v>
      </c>
      <c r="I306" s="150"/>
      <c r="J306" s="150">
        <f t="shared" ref="J306:J337" si="69">ROUND(I306*H306,2)</f>
        <v>0</v>
      </c>
      <c r="K306" s="151"/>
      <c r="L306" s="152"/>
      <c r="M306" s="153" t="s">
        <v>1</v>
      </c>
      <c r="N306" s="154" t="s">
        <v>32</v>
      </c>
      <c r="O306" s="141">
        <v>0</v>
      </c>
      <c r="P306" s="141">
        <f t="shared" ref="P306:P337" si="70">O306*H306</f>
        <v>0</v>
      </c>
      <c r="Q306" s="141">
        <v>1E-4</v>
      </c>
      <c r="R306" s="141">
        <f t="shared" ref="R306:R337" si="71">Q306*H306</f>
        <v>3.0000000000000003E-4</v>
      </c>
      <c r="S306" s="141">
        <v>0</v>
      </c>
      <c r="T306" s="142">
        <f t="shared" ref="T306:T337" si="72">S306*H306</f>
        <v>0</v>
      </c>
      <c r="AR306" s="143" t="s">
        <v>123</v>
      </c>
      <c r="AT306" s="143" t="s">
        <v>120</v>
      </c>
      <c r="AU306" s="143" t="s">
        <v>110</v>
      </c>
      <c r="AY306" s="13" t="s">
        <v>111</v>
      </c>
      <c r="BE306" s="144">
        <f t="shared" ref="BE306:BE341" si="73">IF(N306="základná",J306,0)</f>
        <v>0</v>
      </c>
      <c r="BF306" s="144">
        <f t="shared" ref="BF306:BF341" si="74">IF(N306="znížená",J306,0)</f>
        <v>0</v>
      </c>
      <c r="BG306" s="144">
        <f t="shared" ref="BG306:BG341" si="75">IF(N306="zákl. prenesená",J306,0)</f>
        <v>0</v>
      </c>
      <c r="BH306" s="144">
        <f t="shared" ref="BH306:BH341" si="76">IF(N306="zníž. prenesená",J306,0)</f>
        <v>0</v>
      </c>
      <c r="BI306" s="144">
        <f t="shared" ref="BI306:BI341" si="77">IF(N306="nulová",J306,0)</f>
        <v>0</v>
      </c>
      <c r="BJ306" s="13" t="s">
        <v>110</v>
      </c>
      <c r="BK306" s="144">
        <f t="shared" ref="BK306:BK341" si="78">ROUND(I306*H306,2)</f>
        <v>0</v>
      </c>
      <c r="BL306" s="13" t="s">
        <v>118</v>
      </c>
      <c r="BM306" s="143" t="s">
        <v>735</v>
      </c>
    </row>
    <row r="307" spans="2:65" s="1" customFormat="1" ht="16.5" customHeight="1" x14ac:dyDescent="0.2">
      <c r="B307" s="131"/>
      <c r="C307" s="132" t="s">
        <v>736</v>
      </c>
      <c r="D307" s="132" t="s">
        <v>114</v>
      </c>
      <c r="E307" s="133" t="s">
        <v>737</v>
      </c>
      <c r="F307" s="134" t="s">
        <v>738</v>
      </c>
      <c r="G307" s="135" t="s">
        <v>230</v>
      </c>
      <c r="H307" s="136">
        <v>2</v>
      </c>
      <c r="I307" s="137"/>
      <c r="J307" s="137">
        <f t="shared" si="69"/>
        <v>0</v>
      </c>
      <c r="K307" s="138"/>
      <c r="L307" s="25"/>
      <c r="M307" s="139" t="s">
        <v>1</v>
      </c>
      <c r="N307" s="140" t="s">
        <v>32</v>
      </c>
      <c r="O307" s="141">
        <v>0.39901999999999999</v>
      </c>
      <c r="P307" s="141">
        <f t="shared" si="70"/>
        <v>0.79803999999999997</v>
      </c>
      <c r="Q307" s="141">
        <v>2.9920000000000002E-5</v>
      </c>
      <c r="R307" s="141">
        <f t="shared" si="71"/>
        <v>5.9840000000000003E-5</v>
      </c>
      <c r="S307" s="141">
        <v>0</v>
      </c>
      <c r="T307" s="142">
        <f t="shared" si="72"/>
        <v>0</v>
      </c>
      <c r="AR307" s="143" t="s">
        <v>118</v>
      </c>
      <c r="AT307" s="143" t="s">
        <v>114</v>
      </c>
      <c r="AU307" s="143" t="s">
        <v>110</v>
      </c>
      <c r="AY307" s="13" t="s">
        <v>111</v>
      </c>
      <c r="BE307" s="144">
        <f t="shared" si="73"/>
        <v>0</v>
      </c>
      <c r="BF307" s="144">
        <f t="shared" si="74"/>
        <v>0</v>
      </c>
      <c r="BG307" s="144">
        <f t="shared" si="75"/>
        <v>0</v>
      </c>
      <c r="BH307" s="144">
        <f t="shared" si="76"/>
        <v>0</v>
      </c>
      <c r="BI307" s="144">
        <f t="shared" si="77"/>
        <v>0</v>
      </c>
      <c r="BJ307" s="13" t="s">
        <v>110</v>
      </c>
      <c r="BK307" s="144">
        <f t="shared" si="78"/>
        <v>0</v>
      </c>
      <c r="BL307" s="13" t="s">
        <v>118</v>
      </c>
      <c r="BM307" s="143" t="s">
        <v>739</v>
      </c>
    </row>
    <row r="308" spans="2:65" s="1" customFormat="1" ht="49" customHeight="1" x14ac:dyDescent="0.2">
      <c r="B308" s="131"/>
      <c r="C308" s="145" t="s">
        <v>740</v>
      </c>
      <c r="D308" s="145" t="s">
        <v>120</v>
      </c>
      <c r="E308" s="146" t="s">
        <v>741</v>
      </c>
      <c r="F308" s="147" t="s">
        <v>742</v>
      </c>
      <c r="G308" s="148" t="s">
        <v>230</v>
      </c>
      <c r="H308" s="149">
        <v>2</v>
      </c>
      <c r="I308" s="150"/>
      <c r="J308" s="150">
        <f t="shared" si="69"/>
        <v>0</v>
      </c>
      <c r="K308" s="151"/>
      <c r="L308" s="152"/>
      <c r="M308" s="153" t="s">
        <v>1</v>
      </c>
      <c r="N308" s="154" t="s">
        <v>32</v>
      </c>
      <c r="O308" s="141">
        <v>0</v>
      </c>
      <c r="P308" s="141">
        <f t="shared" si="70"/>
        <v>0</v>
      </c>
      <c r="Q308" s="141">
        <v>1.55E-2</v>
      </c>
      <c r="R308" s="141">
        <f t="shared" si="71"/>
        <v>3.1E-2</v>
      </c>
      <c r="S308" s="141">
        <v>0</v>
      </c>
      <c r="T308" s="142">
        <f t="shared" si="72"/>
        <v>0</v>
      </c>
      <c r="AR308" s="143" t="s">
        <v>123</v>
      </c>
      <c r="AT308" s="143" t="s">
        <v>120</v>
      </c>
      <c r="AU308" s="143" t="s">
        <v>110</v>
      </c>
      <c r="AY308" s="13" t="s">
        <v>111</v>
      </c>
      <c r="BE308" s="144">
        <f t="shared" si="73"/>
        <v>0</v>
      </c>
      <c r="BF308" s="144">
        <f t="shared" si="74"/>
        <v>0</v>
      </c>
      <c r="BG308" s="144">
        <f t="shared" si="75"/>
        <v>0</v>
      </c>
      <c r="BH308" s="144">
        <f t="shared" si="76"/>
        <v>0</v>
      </c>
      <c r="BI308" s="144">
        <f t="shared" si="77"/>
        <v>0</v>
      </c>
      <c r="BJ308" s="13" t="s">
        <v>110</v>
      </c>
      <c r="BK308" s="144">
        <f t="shared" si="78"/>
        <v>0</v>
      </c>
      <c r="BL308" s="13" t="s">
        <v>118</v>
      </c>
      <c r="BM308" s="143" t="s">
        <v>743</v>
      </c>
    </row>
    <row r="309" spans="2:65" s="1" customFormat="1" ht="24.15" customHeight="1" x14ac:dyDescent="0.2">
      <c r="B309" s="131"/>
      <c r="C309" s="132" t="s">
        <v>744</v>
      </c>
      <c r="D309" s="132" t="s">
        <v>114</v>
      </c>
      <c r="E309" s="133" t="s">
        <v>745</v>
      </c>
      <c r="F309" s="134" t="s">
        <v>746</v>
      </c>
      <c r="G309" s="135" t="s">
        <v>230</v>
      </c>
      <c r="H309" s="136">
        <v>24</v>
      </c>
      <c r="I309" s="137"/>
      <c r="J309" s="137">
        <f t="shared" si="69"/>
        <v>0</v>
      </c>
      <c r="K309" s="138"/>
      <c r="L309" s="25"/>
      <c r="M309" s="139" t="s">
        <v>1</v>
      </c>
      <c r="N309" s="140" t="s">
        <v>32</v>
      </c>
      <c r="O309" s="141">
        <v>0.11502</v>
      </c>
      <c r="P309" s="141">
        <f t="shared" si="70"/>
        <v>2.7604799999999998</v>
      </c>
      <c r="Q309" s="141">
        <v>1.9680000000000001E-5</v>
      </c>
      <c r="R309" s="141">
        <f t="shared" si="71"/>
        <v>4.7232000000000003E-4</v>
      </c>
      <c r="S309" s="141">
        <v>0</v>
      </c>
      <c r="T309" s="142">
        <f t="shared" si="72"/>
        <v>0</v>
      </c>
      <c r="AR309" s="143" t="s">
        <v>118</v>
      </c>
      <c r="AT309" s="143" t="s">
        <v>114</v>
      </c>
      <c r="AU309" s="143" t="s">
        <v>110</v>
      </c>
      <c r="AY309" s="13" t="s">
        <v>111</v>
      </c>
      <c r="BE309" s="144">
        <f t="shared" si="73"/>
        <v>0</v>
      </c>
      <c r="BF309" s="144">
        <f t="shared" si="74"/>
        <v>0</v>
      </c>
      <c r="BG309" s="144">
        <f t="shared" si="75"/>
        <v>0</v>
      </c>
      <c r="BH309" s="144">
        <f t="shared" si="76"/>
        <v>0</v>
      </c>
      <c r="BI309" s="144">
        <f t="shared" si="77"/>
        <v>0</v>
      </c>
      <c r="BJ309" s="13" t="s">
        <v>110</v>
      </c>
      <c r="BK309" s="144">
        <f t="shared" si="78"/>
        <v>0</v>
      </c>
      <c r="BL309" s="13" t="s">
        <v>118</v>
      </c>
      <c r="BM309" s="143" t="s">
        <v>747</v>
      </c>
    </row>
    <row r="310" spans="2:65" s="1" customFormat="1" ht="16.5" customHeight="1" x14ac:dyDescent="0.2">
      <c r="B310" s="131"/>
      <c r="C310" s="145" t="s">
        <v>748</v>
      </c>
      <c r="D310" s="145" t="s">
        <v>120</v>
      </c>
      <c r="E310" s="146" t="s">
        <v>749</v>
      </c>
      <c r="F310" s="147" t="s">
        <v>750</v>
      </c>
      <c r="G310" s="148" t="s">
        <v>230</v>
      </c>
      <c r="H310" s="149">
        <v>24</v>
      </c>
      <c r="I310" s="150"/>
      <c r="J310" s="150">
        <f t="shared" si="69"/>
        <v>0</v>
      </c>
      <c r="K310" s="151"/>
      <c r="L310" s="152"/>
      <c r="M310" s="153" t="s">
        <v>1</v>
      </c>
      <c r="N310" s="154" t="s">
        <v>32</v>
      </c>
      <c r="O310" s="141">
        <v>0</v>
      </c>
      <c r="P310" s="141">
        <f t="shared" si="70"/>
        <v>0</v>
      </c>
      <c r="Q310" s="141">
        <v>1E-4</v>
      </c>
      <c r="R310" s="141">
        <f t="shared" si="71"/>
        <v>2.4000000000000002E-3</v>
      </c>
      <c r="S310" s="141">
        <v>0</v>
      </c>
      <c r="T310" s="142">
        <f t="shared" si="72"/>
        <v>0</v>
      </c>
      <c r="AR310" s="143" t="s">
        <v>123</v>
      </c>
      <c r="AT310" s="143" t="s">
        <v>120</v>
      </c>
      <c r="AU310" s="143" t="s">
        <v>110</v>
      </c>
      <c r="AY310" s="13" t="s">
        <v>111</v>
      </c>
      <c r="BE310" s="144">
        <f t="shared" si="73"/>
        <v>0</v>
      </c>
      <c r="BF310" s="144">
        <f t="shared" si="74"/>
        <v>0</v>
      </c>
      <c r="BG310" s="144">
        <f t="shared" si="75"/>
        <v>0</v>
      </c>
      <c r="BH310" s="144">
        <f t="shared" si="76"/>
        <v>0</v>
      </c>
      <c r="BI310" s="144">
        <f t="shared" si="77"/>
        <v>0</v>
      </c>
      <c r="BJ310" s="13" t="s">
        <v>110</v>
      </c>
      <c r="BK310" s="144">
        <f t="shared" si="78"/>
        <v>0</v>
      </c>
      <c r="BL310" s="13" t="s">
        <v>118</v>
      </c>
      <c r="BM310" s="143" t="s">
        <v>751</v>
      </c>
    </row>
    <row r="311" spans="2:65" s="1" customFormat="1" ht="16.5" customHeight="1" x14ac:dyDescent="0.2">
      <c r="B311" s="131"/>
      <c r="C311" s="132" t="s">
        <v>752</v>
      </c>
      <c r="D311" s="132" t="s">
        <v>114</v>
      </c>
      <c r="E311" s="133" t="s">
        <v>753</v>
      </c>
      <c r="F311" s="134" t="s">
        <v>754</v>
      </c>
      <c r="G311" s="135" t="s">
        <v>230</v>
      </c>
      <c r="H311" s="136">
        <v>3</v>
      </c>
      <c r="I311" s="137"/>
      <c r="J311" s="137">
        <f t="shared" si="69"/>
        <v>0</v>
      </c>
      <c r="K311" s="138"/>
      <c r="L311" s="25"/>
      <c r="M311" s="139" t="s">
        <v>1</v>
      </c>
      <c r="N311" s="140" t="s">
        <v>32</v>
      </c>
      <c r="O311" s="141">
        <v>0.10001</v>
      </c>
      <c r="P311" s="141">
        <f t="shared" si="70"/>
        <v>0.30003000000000002</v>
      </c>
      <c r="Q311" s="141">
        <v>4.1999999999999996E-6</v>
      </c>
      <c r="R311" s="141">
        <f t="shared" si="71"/>
        <v>1.2599999999999998E-5</v>
      </c>
      <c r="S311" s="141">
        <v>0</v>
      </c>
      <c r="T311" s="142">
        <f t="shared" si="72"/>
        <v>0</v>
      </c>
      <c r="AR311" s="143" t="s">
        <v>118</v>
      </c>
      <c r="AT311" s="143" t="s">
        <v>114</v>
      </c>
      <c r="AU311" s="143" t="s">
        <v>110</v>
      </c>
      <c r="AY311" s="13" t="s">
        <v>111</v>
      </c>
      <c r="BE311" s="144">
        <f t="shared" si="73"/>
        <v>0</v>
      </c>
      <c r="BF311" s="144">
        <f t="shared" si="74"/>
        <v>0</v>
      </c>
      <c r="BG311" s="144">
        <f t="shared" si="75"/>
        <v>0</v>
      </c>
      <c r="BH311" s="144">
        <f t="shared" si="76"/>
        <v>0</v>
      </c>
      <c r="BI311" s="144">
        <f t="shared" si="77"/>
        <v>0</v>
      </c>
      <c r="BJ311" s="13" t="s">
        <v>110</v>
      </c>
      <c r="BK311" s="144">
        <f t="shared" si="78"/>
        <v>0</v>
      </c>
      <c r="BL311" s="13" t="s">
        <v>118</v>
      </c>
      <c r="BM311" s="143" t="s">
        <v>755</v>
      </c>
    </row>
    <row r="312" spans="2:65" s="1" customFormat="1" ht="16.5" customHeight="1" x14ac:dyDescent="0.2">
      <c r="B312" s="131"/>
      <c r="C312" s="145" t="s">
        <v>756</v>
      </c>
      <c r="D312" s="145" t="s">
        <v>120</v>
      </c>
      <c r="E312" s="146" t="s">
        <v>757</v>
      </c>
      <c r="F312" s="147" t="s">
        <v>758</v>
      </c>
      <c r="G312" s="148" t="s">
        <v>230</v>
      </c>
      <c r="H312" s="149">
        <v>3</v>
      </c>
      <c r="I312" s="150"/>
      <c r="J312" s="150">
        <f t="shared" si="69"/>
        <v>0</v>
      </c>
      <c r="K312" s="151"/>
      <c r="L312" s="152"/>
      <c r="M312" s="153" t="s">
        <v>1</v>
      </c>
      <c r="N312" s="154" t="s">
        <v>32</v>
      </c>
      <c r="O312" s="141">
        <v>0</v>
      </c>
      <c r="P312" s="141">
        <f t="shared" si="70"/>
        <v>0</v>
      </c>
      <c r="Q312" s="141">
        <v>1.8000000000000001E-4</v>
      </c>
      <c r="R312" s="141">
        <f t="shared" si="71"/>
        <v>5.4000000000000001E-4</v>
      </c>
      <c r="S312" s="141">
        <v>0</v>
      </c>
      <c r="T312" s="142">
        <f t="shared" si="72"/>
        <v>0</v>
      </c>
      <c r="AR312" s="143" t="s">
        <v>123</v>
      </c>
      <c r="AT312" s="143" t="s">
        <v>120</v>
      </c>
      <c r="AU312" s="143" t="s">
        <v>110</v>
      </c>
      <c r="AY312" s="13" t="s">
        <v>111</v>
      </c>
      <c r="BE312" s="144">
        <f t="shared" si="73"/>
        <v>0</v>
      </c>
      <c r="BF312" s="144">
        <f t="shared" si="74"/>
        <v>0</v>
      </c>
      <c r="BG312" s="144">
        <f t="shared" si="75"/>
        <v>0</v>
      </c>
      <c r="BH312" s="144">
        <f t="shared" si="76"/>
        <v>0</v>
      </c>
      <c r="BI312" s="144">
        <f t="shared" si="77"/>
        <v>0</v>
      </c>
      <c r="BJ312" s="13" t="s">
        <v>110</v>
      </c>
      <c r="BK312" s="144">
        <f t="shared" si="78"/>
        <v>0</v>
      </c>
      <c r="BL312" s="13" t="s">
        <v>118</v>
      </c>
      <c r="BM312" s="143" t="s">
        <v>759</v>
      </c>
    </row>
    <row r="313" spans="2:65" s="1" customFormat="1" ht="16.5" customHeight="1" x14ac:dyDescent="0.2">
      <c r="B313" s="131"/>
      <c r="C313" s="132" t="s">
        <v>760</v>
      </c>
      <c r="D313" s="132" t="s">
        <v>114</v>
      </c>
      <c r="E313" s="133" t="s">
        <v>761</v>
      </c>
      <c r="F313" s="134" t="s">
        <v>762</v>
      </c>
      <c r="G313" s="135" t="s">
        <v>230</v>
      </c>
      <c r="H313" s="136">
        <v>4</v>
      </c>
      <c r="I313" s="137"/>
      <c r="J313" s="137">
        <f t="shared" si="69"/>
        <v>0</v>
      </c>
      <c r="K313" s="138"/>
      <c r="L313" s="25"/>
      <c r="M313" s="139" t="s">
        <v>1</v>
      </c>
      <c r="N313" s="140" t="s">
        <v>32</v>
      </c>
      <c r="O313" s="141">
        <v>0.13002</v>
      </c>
      <c r="P313" s="141">
        <f t="shared" si="70"/>
        <v>0.52007999999999999</v>
      </c>
      <c r="Q313" s="141">
        <v>5.4E-6</v>
      </c>
      <c r="R313" s="141">
        <f t="shared" si="71"/>
        <v>2.16E-5</v>
      </c>
      <c r="S313" s="141">
        <v>0</v>
      </c>
      <c r="T313" s="142">
        <f t="shared" si="72"/>
        <v>0</v>
      </c>
      <c r="AR313" s="143" t="s">
        <v>118</v>
      </c>
      <c r="AT313" s="143" t="s">
        <v>114</v>
      </c>
      <c r="AU313" s="143" t="s">
        <v>110</v>
      </c>
      <c r="AY313" s="13" t="s">
        <v>111</v>
      </c>
      <c r="BE313" s="144">
        <f t="shared" si="73"/>
        <v>0</v>
      </c>
      <c r="BF313" s="144">
        <f t="shared" si="74"/>
        <v>0</v>
      </c>
      <c r="BG313" s="144">
        <f t="shared" si="75"/>
        <v>0</v>
      </c>
      <c r="BH313" s="144">
        <f t="shared" si="76"/>
        <v>0</v>
      </c>
      <c r="BI313" s="144">
        <f t="shared" si="77"/>
        <v>0</v>
      </c>
      <c r="BJ313" s="13" t="s">
        <v>110</v>
      </c>
      <c r="BK313" s="144">
        <f t="shared" si="78"/>
        <v>0</v>
      </c>
      <c r="BL313" s="13" t="s">
        <v>118</v>
      </c>
      <c r="BM313" s="143" t="s">
        <v>763</v>
      </c>
    </row>
    <row r="314" spans="2:65" s="1" customFormat="1" ht="16.5" customHeight="1" x14ac:dyDescent="0.2">
      <c r="B314" s="131"/>
      <c r="C314" s="145" t="s">
        <v>764</v>
      </c>
      <c r="D314" s="145" t="s">
        <v>120</v>
      </c>
      <c r="E314" s="146" t="s">
        <v>765</v>
      </c>
      <c r="F314" s="147" t="s">
        <v>766</v>
      </c>
      <c r="G314" s="148" t="s">
        <v>230</v>
      </c>
      <c r="H314" s="149">
        <v>3</v>
      </c>
      <c r="I314" s="150"/>
      <c r="J314" s="150">
        <f t="shared" si="69"/>
        <v>0</v>
      </c>
      <c r="K314" s="151"/>
      <c r="L314" s="152"/>
      <c r="M314" s="153" t="s">
        <v>1</v>
      </c>
      <c r="N314" s="154" t="s">
        <v>32</v>
      </c>
      <c r="O314" s="141">
        <v>0</v>
      </c>
      <c r="P314" s="141">
        <f t="shared" si="70"/>
        <v>0</v>
      </c>
      <c r="Q314" s="141">
        <v>2.9E-4</v>
      </c>
      <c r="R314" s="141">
        <f t="shared" si="71"/>
        <v>8.7000000000000001E-4</v>
      </c>
      <c r="S314" s="141">
        <v>0</v>
      </c>
      <c r="T314" s="142">
        <f t="shared" si="72"/>
        <v>0</v>
      </c>
      <c r="AR314" s="143" t="s">
        <v>123</v>
      </c>
      <c r="AT314" s="143" t="s">
        <v>120</v>
      </c>
      <c r="AU314" s="143" t="s">
        <v>110</v>
      </c>
      <c r="AY314" s="13" t="s">
        <v>111</v>
      </c>
      <c r="BE314" s="144">
        <f t="shared" si="73"/>
        <v>0</v>
      </c>
      <c r="BF314" s="144">
        <f t="shared" si="74"/>
        <v>0</v>
      </c>
      <c r="BG314" s="144">
        <f t="shared" si="75"/>
        <v>0</v>
      </c>
      <c r="BH314" s="144">
        <f t="shared" si="76"/>
        <v>0</v>
      </c>
      <c r="BI314" s="144">
        <f t="shared" si="77"/>
        <v>0</v>
      </c>
      <c r="BJ314" s="13" t="s">
        <v>110</v>
      </c>
      <c r="BK314" s="144">
        <f t="shared" si="78"/>
        <v>0</v>
      </c>
      <c r="BL314" s="13" t="s">
        <v>118</v>
      </c>
      <c r="BM314" s="143" t="s">
        <v>767</v>
      </c>
    </row>
    <row r="315" spans="2:65" s="1" customFormat="1" ht="24.15" customHeight="1" x14ac:dyDescent="0.2">
      <c r="B315" s="131"/>
      <c r="C315" s="145" t="s">
        <v>768</v>
      </c>
      <c r="D315" s="145" t="s">
        <v>120</v>
      </c>
      <c r="E315" s="146" t="s">
        <v>769</v>
      </c>
      <c r="F315" s="147" t="s">
        <v>770</v>
      </c>
      <c r="G315" s="148" t="s">
        <v>230</v>
      </c>
      <c r="H315" s="149">
        <v>1</v>
      </c>
      <c r="I315" s="150"/>
      <c r="J315" s="150">
        <f t="shared" si="69"/>
        <v>0</v>
      </c>
      <c r="K315" s="151"/>
      <c r="L315" s="152"/>
      <c r="M315" s="153" t="s">
        <v>1</v>
      </c>
      <c r="N315" s="154" t="s">
        <v>32</v>
      </c>
      <c r="O315" s="141">
        <v>0</v>
      </c>
      <c r="P315" s="141">
        <f t="shared" si="70"/>
        <v>0</v>
      </c>
      <c r="Q315" s="141">
        <v>2.9E-4</v>
      </c>
      <c r="R315" s="141">
        <f t="shared" si="71"/>
        <v>2.9E-4</v>
      </c>
      <c r="S315" s="141">
        <v>0</v>
      </c>
      <c r="T315" s="142">
        <f t="shared" si="72"/>
        <v>0</v>
      </c>
      <c r="AR315" s="143" t="s">
        <v>123</v>
      </c>
      <c r="AT315" s="143" t="s">
        <v>120</v>
      </c>
      <c r="AU315" s="143" t="s">
        <v>110</v>
      </c>
      <c r="AY315" s="13" t="s">
        <v>111</v>
      </c>
      <c r="BE315" s="144">
        <f t="shared" si="73"/>
        <v>0</v>
      </c>
      <c r="BF315" s="144">
        <f t="shared" si="74"/>
        <v>0</v>
      </c>
      <c r="BG315" s="144">
        <f t="shared" si="75"/>
        <v>0</v>
      </c>
      <c r="BH315" s="144">
        <f t="shared" si="76"/>
        <v>0</v>
      </c>
      <c r="BI315" s="144">
        <f t="shared" si="77"/>
        <v>0</v>
      </c>
      <c r="BJ315" s="13" t="s">
        <v>110</v>
      </c>
      <c r="BK315" s="144">
        <f t="shared" si="78"/>
        <v>0</v>
      </c>
      <c r="BL315" s="13" t="s">
        <v>118</v>
      </c>
      <c r="BM315" s="143" t="s">
        <v>771</v>
      </c>
    </row>
    <row r="316" spans="2:65" s="1" customFormat="1" ht="16.5" customHeight="1" x14ac:dyDescent="0.2">
      <c r="B316" s="131"/>
      <c r="C316" s="132" t="s">
        <v>772</v>
      </c>
      <c r="D316" s="132" t="s">
        <v>114</v>
      </c>
      <c r="E316" s="133" t="s">
        <v>773</v>
      </c>
      <c r="F316" s="134" t="s">
        <v>774</v>
      </c>
      <c r="G316" s="135" t="s">
        <v>230</v>
      </c>
      <c r="H316" s="136">
        <v>9</v>
      </c>
      <c r="I316" s="137"/>
      <c r="J316" s="137">
        <f t="shared" si="69"/>
        <v>0</v>
      </c>
      <c r="K316" s="138"/>
      <c r="L316" s="25"/>
      <c r="M316" s="139" t="s">
        <v>1</v>
      </c>
      <c r="N316" s="140" t="s">
        <v>32</v>
      </c>
      <c r="O316" s="141">
        <v>0.15303</v>
      </c>
      <c r="P316" s="141">
        <f t="shared" si="70"/>
        <v>1.37727</v>
      </c>
      <c r="Q316" s="141">
        <v>7.9000000000000006E-6</v>
      </c>
      <c r="R316" s="141">
        <f t="shared" si="71"/>
        <v>7.1100000000000007E-5</v>
      </c>
      <c r="S316" s="141">
        <v>0</v>
      </c>
      <c r="T316" s="142">
        <f t="shared" si="72"/>
        <v>0</v>
      </c>
      <c r="AR316" s="143" t="s">
        <v>118</v>
      </c>
      <c r="AT316" s="143" t="s">
        <v>114</v>
      </c>
      <c r="AU316" s="143" t="s">
        <v>110</v>
      </c>
      <c r="AY316" s="13" t="s">
        <v>111</v>
      </c>
      <c r="BE316" s="144">
        <f t="shared" si="73"/>
        <v>0</v>
      </c>
      <c r="BF316" s="144">
        <f t="shared" si="74"/>
        <v>0</v>
      </c>
      <c r="BG316" s="144">
        <f t="shared" si="75"/>
        <v>0</v>
      </c>
      <c r="BH316" s="144">
        <f t="shared" si="76"/>
        <v>0</v>
      </c>
      <c r="BI316" s="144">
        <f t="shared" si="77"/>
        <v>0</v>
      </c>
      <c r="BJ316" s="13" t="s">
        <v>110</v>
      </c>
      <c r="BK316" s="144">
        <f t="shared" si="78"/>
        <v>0</v>
      </c>
      <c r="BL316" s="13" t="s">
        <v>118</v>
      </c>
      <c r="BM316" s="143" t="s">
        <v>775</v>
      </c>
    </row>
    <row r="317" spans="2:65" s="1" customFormat="1" ht="16.5" customHeight="1" x14ac:dyDescent="0.2">
      <c r="B317" s="131"/>
      <c r="C317" s="145" t="s">
        <v>776</v>
      </c>
      <c r="D317" s="145" t="s">
        <v>120</v>
      </c>
      <c r="E317" s="146" t="s">
        <v>777</v>
      </c>
      <c r="F317" s="147" t="s">
        <v>778</v>
      </c>
      <c r="G317" s="148" t="s">
        <v>230</v>
      </c>
      <c r="H317" s="149">
        <v>8</v>
      </c>
      <c r="I317" s="150"/>
      <c r="J317" s="150">
        <f t="shared" si="69"/>
        <v>0</v>
      </c>
      <c r="K317" s="151"/>
      <c r="L317" s="152"/>
      <c r="M317" s="153" t="s">
        <v>1</v>
      </c>
      <c r="N317" s="154" t="s">
        <v>32</v>
      </c>
      <c r="O317" s="141">
        <v>0</v>
      </c>
      <c r="P317" s="141">
        <f t="shared" si="70"/>
        <v>0</v>
      </c>
      <c r="Q317" s="141">
        <v>4.4999999999999999E-4</v>
      </c>
      <c r="R317" s="141">
        <f t="shared" si="71"/>
        <v>3.5999999999999999E-3</v>
      </c>
      <c r="S317" s="141">
        <v>0</v>
      </c>
      <c r="T317" s="142">
        <f t="shared" si="72"/>
        <v>0</v>
      </c>
      <c r="AR317" s="143" t="s">
        <v>123</v>
      </c>
      <c r="AT317" s="143" t="s">
        <v>120</v>
      </c>
      <c r="AU317" s="143" t="s">
        <v>110</v>
      </c>
      <c r="AY317" s="13" t="s">
        <v>111</v>
      </c>
      <c r="BE317" s="144">
        <f t="shared" si="73"/>
        <v>0</v>
      </c>
      <c r="BF317" s="144">
        <f t="shared" si="74"/>
        <v>0</v>
      </c>
      <c r="BG317" s="144">
        <f t="shared" si="75"/>
        <v>0</v>
      </c>
      <c r="BH317" s="144">
        <f t="shared" si="76"/>
        <v>0</v>
      </c>
      <c r="BI317" s="144">
        <f t="shared" si="77"/>
        <v>0</v>
      </c>
      <c r="BJ317" s="13" t="s">
        <v>110</v>
      </c>
      <c r="BK317" s="144">
        <f t="shared" si="78"/>
        <v>0</v>
      </c>
      <c r="BL317" s="13" t="s">
        <v>118</v>
      </c>
      <c r="BM317" s="143" t="s">
        <v>779</v>
      </c>
    </row>
    <row r="318" spans="2:65" s="1" customFormat="1" ht="24.15" customHeight="1" x14ac:dyDescent="0.2">
      <c r="B318" s="131"/>
      <c r="C318" s="145" t="s">
        <v>780</v>
      </c>
      <c r="D318" s="145" t="s">
        <v>120</v>
      </c>
      <c r="E318" s="146" t="s">
        <v>781</v>
      </c>
      <c r="F318" s="147" t="s">
        <v>782</v>
      </c>
      <c r="G318" s="148" t="s">
        <v>230</v>
      </c>
      <c r="H318" s="149">
        <v>1</v>
      </c>
      <c r="I318" s="150"/>
      <c r="J318" s="150">
        <f t="shared" si="69"/>
        <v>0</v>
      </c>
      <c r="K318" s="151"/>
      <c r="L318" s="152"/>
      <c r="M318" s="153" t="s">
        <v>1</v>
      </c>
      <c r="N318" s="154" t="s">
        <v>32</v>
      </c>
      <c r="O318" s="141">
        <v>0</v>
      </c>
      <c r="P318" s="141">
        <f t="shared" si="70"/>
        <v>0</v>
      </c>
      <c r="Q318" s="141">
        <v>4.4999999999999999E-4</v>
      </c>
      <c r="R318" s="141">
        <f t="shared" si="71"/>
        <v>4.4999999999999999E-4</v>
      </c>
      <c r="S318" s="141">
        <v>0</v>
      </c>
      <c r="T318" s="142">
        <f t="shared" si="72"/>
        <v>0</v>
      </c>
      <c r="AR318" s="143" t="s">
        <v>123</v>
      </c>
      <c r="AT318" s="143" t="s">
        <v>120</v>
      </c>
      <c r="AU318" s="143" t="s">
        <v>110</v>
      </c>
      <c r="AY318" s="13" t="s">
        <v>111</v>
      </c>
      <c r="BE318" s="144">
        <f t="shared" si="73"/>
        <v>0</v>
      </c>
      <c r="BF318" s="144">
        <f t="shared" si="74"/>
        <v>0</v>
      </c>
      <c r="BG318" s="144">
        <f t="shared" si="75"/>
        <v>0</v>
      </c>
      <c r="BH318" s="144">
        <f t="shared" si="76"/>
        <v>0</v>
      </c>
      <c r="BI318" s="144">
        <f t="shared" si="77"/>
        <v>0</v>
      </c>
      <c r="BJ318" s="13" t="s">
        <v>110</v>
      </c>
      <c r="BK318" s="144">
        <f t="shared" si="78"/>
        <v>0</v>
      </c>
      <c r="BL318" s="13" t="s">
        <v>118</v>
      </c>
      <c r="BM318" s="143" t="s">
        <v>783</v>
      </c>
    </row>
    <row r="319" spans="2:65" s="1" customFormat="1" ht="16.5" customHeight="1" x14ac:dyDescent="0.2">
      <c r="B319" s="131"/>
      <c r="C319" s="132" t="s">
        <v>784</v>
      </c>
      <c r="D319" s="132" t="s">
        <v>114</v>
      </c>
      <c r="E319" s="133" t="s">
        <v>785</v>
      </c>
      <c r="F319" s="134" t="s">
        <v>786</v>
      </c>
      <c r="G319" s="135" t="s">
        <v>230</v>
      </c>
      <c r="H319" s="136">
        <v>12</v>
      </c>
      <c r="I319" s="137"/>
      <c r="J319" s="137">
        <f t="shared" si="69"/>
        <v>0</v>
      </c>
      <c r="K319" s="138"/>
      <c r="L319" s="25"/>
      <c r="M319" s="139" t="s">
        <v>1</v>
      </c>
      <c r="N319" s="140" t="s">
        <v>32</v>
      </c>
      <c r="O319" s="141">
        <v>0.17404</v>
      </c>
      <c r="P319" s="141">
        <f t="shared" si="70"/>
        <v>2.0884800000000001</v>
      </c>
      <c r="Q319" s="141">
        <v>1.1E-5</v>
      </c>
      <c r="R319" s="141">
        <f t="shared" si="71"/>
        <v>1.3200000000000001E-4</v>
      </c>
      <c r="S319" s="141">
        <v>0</v>
      </c>
      <c r="T319" s="142">
        <f t="shared" si="72"/>
        <v>0</v>
      </c>
      <c r="AR319" s="143" t="s">
        <v>118</v>
      </c>
      <c r="AT319" s="143" t="s">
        <v>114</v>
      </c>
      <c r="AU319" s="143" t="s">
        <v>110</v>
      </c>
      <c r="AY319" s="13" t="s">
        <v>111</v>
      </c>
      <c r="BE319" s="144">
        <f t="shared" si="73"/>
        <v>0</v>
      </c>
      <c r="BF319" s="144">
        <f t="shared" si="74"/>
        <v>0</v>
      </c>
      <c r="BG319" s="144">
        <f t="shared" si="75"/>
        <v>0</v>
      </c>
      <c r="BH319" s="144">
        <f t="shared" si="76"/>
        <v>0</v>
      </c>
      <c r="BI319" s="144">
        <f t="shared" si="77"/>
        <v>0</v>
      </c>
      <c r="BJ319" s="13" t="s">
        <v>110</v>
      </c>
      <c r="BK319" s="144">
        <f t="shared" si="78"/>
        <v>0</v>
      </c>
      <c r="BL319" s="13" t="s">
        <v>118</v>
      </c>
      <c r="BM319" s="143" t="s">
        <v>787</v>
      </c>
    </row>
    <row r="320" spans="2:65" s="1" customFormat="1" ht="16.5" customHeight="1" x14ac:dyDescent="0.2">
      <c r="B320" s="131"/>
      <c r="C320" s="145" t="s">
        <v>788</v>
      </c>
      <c r="D320" s="145" t="s">
        <v>120</v>
      </c>
      <c r="E320" s="146" t="s">
        <v>789</v>
      </c>
      <c r="F320" s="147" t="s">
        <v>790</v>
      </c>
      <c r="G320" s="148" t="s">
        <v>230</v>
      </c>
      <c r="H320" s="149">
        <v>12</v>
      </c>
      <c r="I320" s="150"/>
      <c r="J320" s="150">
        <f t="shared" si="69"/>
        <v>0</v>
      </c>
      <c r="K320" s="151"/>
      <c r="L320" s="152"/>
      <c r="M320" s="153" t="s">
        <v>1</v>
      </c>
      <c r="N320" s="154" t="s">
        <v>32</v>
      </c>
      <c r="O320" s="141">
        <v>0</v>
      </c>
      <c r="P320" s="141">
        <f t="shared" si="70"/>
        <v>0</v>
      </c>
      <c r="Q320" s="141">
        <v>6.4000000000000005E-4</v>
      </c>
      <c r="R320" s="141">
        <f t="shared" si="71"/>
        <v>7.6800000000000011E-3</v>
      </c>
      <c r="S320" s="141">
        <v>0</v>
      </c>
      <c r="T320" s="142">
        <f t="shared" si="72"/>
        <v>0</v>
      </c>
      <c r="AR320" s="143" t="s">
        <v>123</v>
      </c>
      <c r="AT320" s="143" t="s">
        <v>120</v>
      </c>
      <c r="AU320" s="143" t="s">
        <v>110</v>
      </c>
      <c r="AY320" s="13" t="s">
        <v>111</v>
      </c>
      <c r="BE320" s="144">
        <f t="shared" si="73"/>
        <v>0</v>
      </c>
      <c r="BF320" s="144">
        <f t="shared" si="74"/>
        <v>0</v>
      </c>
      <c r="BG320" s="144">
        <f t="shared" si="75"/>
        <v>0</v>
      </c>
      <c r="BH320" s="144">
        <f t="shared" si="76"/>
        <v>0</v>
      </c>
      <c r="BI320" s="144">
        <f t="shared" si="77"/>
        <v>0</v>
      </c>
      <c r="BJ320" s="13" t="s">
        <v>110</v>
      </c>
      <c r="BK320" s="144">
        <f t="shared" si="78"/>
        <v>0</v>
      </c>
      <c r="BL320" s="13" t="s">
        <v>118</v>
      </c>
      <c r="BM320" s="143" t="s">
        <v>791</v>
      </c>
    </row>
    <row r="321" spans="2:65" s="1" customFormat="1" ht="16.5" customHeight="1" x14ac:dyDescent="0.2">
      <c r="B321" s="131"/>
      <c r="C321" s="132" t="s">
        <v>792</v>
      </c>
      <c r="D321" s="132" t="s">
        <v>114</v>
      </c>
      <c r="E321" s="133" t="s">
        <v>793</v>
      </c>
      <c r="F321" s="134" t="s">
        <v>794</v>
      </c>
      <c r="G321" s="135" t="s">
        <v>230</v>
      </c>
      <c r="H321" s="136">
        <v>2</v>
      </c>
      <c r="I321" s="137"/>
      <c r="J321" s="137">
        <f t="shared" si="69"/>
        <v>0</v>
      </c>
      <c r="K321" s="138"/>
      <c r="L321" s="25"/>
      <c r="M321" s="139" t="s">
        <v>1</v>
      </c>
      <c r="N321" s="140" t="s">
        <v>32</v>
      </c>
      <c r="O321" s="141">
        <v>0.20007</v>
      </c>
      <c r="P321" s="141">
        <f t="shared" si="70"/>
        <v>0.40014</v>
      </c>
      <c r="Q321" s="141">
        <v>1.2999999999999999E-5</v>
      </c>
      <c r="R321" s="141">
        <f t="shared" si="71"/>
        <v>2.5999999999999998E-5</v>
      </c>
      <c r="S321" s="141">
        <v>0</v>
      </c>
      <c r="T321" s="142">
        <f t="shared" si="72"/>
        <v>0</v>
      </c>
      <c r="AR321" s="143" t="s">
        <v>118</v>
      </c>
      <c r="AT321" s="143" t="s">
        <v>114</v>
      </c>
      <c r="AU321" s="143" t="s">
        <v>110</v>
      </c>
      <c r="AY321" s="13" t="s">
        <v>111</v>
      </c>
      <c r="BE321" s="144">
        <f t="shared" si="73"/>
        <v>0</v>
      </c>
      <c r="BF321" s="144">
        <f t="shared" si="74"/>
        <v>0</v>
      </c>
      <c r="BG321" s="144">
        <f t="shared" si="75"/>
        <v>0</v>
      </c>
      <c r="BH321" s="144">
        <f t="shared" si="76"/>
        <v>0</v>
      </c>
      <c r="BI321" s="144">
        <f t="shared" si="77"/>
        <v>0</v>
      </c>
      <c r="BJ321" s="13" t="s">
        <v>110</v>
      </c>
      <c r="BK321" s="144">
        <f t="shared" si="78"/>
        <v>0</v>
      </c>
      <c r="BL321" s="13" t="s">
        <v>118</v>
      </c>
      <c r="BM321" s="143" t="s">
        <v>795</v>
      </c>
    </row>
    <row r="322" spans="2:65" s="1" customFormat="1" ht="16.5" customHeight="1" x14ac:dyDescent="0.2">
      <c r="B322" s="131"/>
      <c r="C322" s="145" t="s">
        <v>796</v>
      </c>
      <c r="D322" s="145" t="s">
        <v>120</v>
      </c>
      <c r="E322" s="146" t="s">
        <v>797</v>
      </c>
      <c r="F322" s="147" t="s">
        <v>798</v>
      </c>
      <c r="G322" s="148" t="s">
        <v>230</v>
      </c>
      <c r="H322" s="149">
        <v>2</v>
      </c>
      <c r="I322" s="150"/>
      <c r="J322" s="150">
        <f t="shared" si="69"/>
        <v>0</v>
      </c>
      <c r="K322" s="151"/>
      <c r="L322" s="152"/>
      <c r="M322" s="153" t="s">
        <v>1</v>
      </c>
      <c r="N322" s="154" t="s">
        <v>32</v>
      </c>
      <c r="O322" s="141">
        <v>0</v>
      </c>
      <c r="P322" s="141">
        <f t="shared" si="70"/>
        <v>0</v>
      </c>
      <c r="Q322" s="141">
        <v>1.01E-3</v>
      </c>
      <c r="R322" s="141">
        <f t="shared" si="71"/>
        <v>2.0200000000000001E-3</v>
      </c>
      <c r="S322" s="141">
        <v>0</v>
      </c>
      <c r="T322" s="142">
        <f t="shared" si="72"/>
        <v>0</v>
      </c>
      <c r="AR322" s="143" t="s">
        <v>123</v>
      </c>
      <c r="AT322" s="143" t="s">
        <v>120</v>
      </c>
      <c r="AU322" s="143" t="s">
        <v>110</v>
      </c>
      <c r="AY322" s="13" t="s">
        <v>111</v>
      </c>
      <c r="BE322" s="144">
        <f t="shared" si="73"/>
        <v>0</v>
      </c>
      <c r="BF322" s="144">
        <f t="shared" si="74"/>
        <v>0</v>
      </c>
      <c r="BG322" s="144">
        <f t="shared" si="75"/>
        <v>0</v>
      </c>
      <c r="BH322" s="144">
        <f t="shared" si="76"/>
        <v>0</v>
      </c>
      <c r="BI322" s="144">
        <f t="shared" si="77"/>
        <v>0</v>
      </c>
      <c r="BJ322" s="13" t="s">
        <v>110</v>
      </c>
      <c r="BK322" s="144">
        <f t="shared" si="78"/>
        <v>0</v>
      </c>
      <c r="BL322" s="13" t="s">
        <v>118</v>
      </c>
      <c r="BM322" s="143" t="s">
        <v>799</v>
      </c>
    </row>
    <row r="323" spans="2:65" s="1" customFormat="1" ht="16.5" customHeight="1" x14ac:dyDescent="0.2">
      <c r="B323" s="131"/>
      <c r="C323" s="132" t="s">
        <v>800</v>
      </c>
      <c r="D323" s="132" t="s">
        <v>114</v>
      </c>
      <c r="E323" s="133" t="s">
        <v>801</v>
      </c>
      <c r="F323" s="134" t="s">
        <v>802</v>
      </c>
      <c r="G323" s="135" t="s">
        <v>230</v>
      </c>
      <c r="H323" s="136">
        <v>11</v>
      </c>
      <c r="I323" s="137"/>
      <c r="J323" s="137">
        <f t="shared" si="69"/>
        <v>0</v>
      </c>
      <c r="K323" s="138"/>
      <c r="L323" s="25"/>
      <c r="M323" s="139" t="s">
        <v>1</v>
      </c>
      <c r="N323" s="140" t="s">
        <v>32</v>
      </c>
      <c r="O323" s="141">
        <v>0.22708999999999999</v>
      </c>
      <c r="P323" s="141">
        <f t="shared" si="70"/>
        <v>2.4979899999999997</v>
      </c>
      <c r="Q323" s="141">
        <v>5.1539999999999998E-5</v>
      </c>
      <c r="R323" s="141">
        <f t="shared" si="71"/>
        <v>5.6693999999999994E-4</v>
      </c>
      <c r="S323" s="141">
        <v>0</v>
      </c>
      <c r="T323" s="142">
        <f t="shared" si="72"/>
        <v>0</v>
      </c>
      <c r="AR323" s="143" t="s">
        <v>118</v>
      </c>
      <c r="AT323" s="143" t="s">
        <v>114</v>
      </c>
      <c r="AU323" s="143" t="s">
        <v>110</v>
      </c>
      <c r="AY323" s="13" t="s">
        <v>111</v>
      </c>
      <c r="BE323" s="144">
        <f t="shared" si="73"/>
        <v>0</v>
      </c>
      <c r="BF323" s="144">
        <f t="shared" si="74"/>
        <v>0</v>
      </c>
      <c r="BG323" s="144">
        <f t="shared" si="75"/>
        <v>0</v>
      </c>
      <c r="BH323" s="144">
        <f t="shared" si="76"/>
        <v>0</v>
      </c>
      <c r="BI323" s="144">
        <f t="shared" si="77"/>
        <v>0</v>
      </c>
      <c r="BJ323" s="13" t="s">
        <v>110</v>
      </c>
      <c r="BK323" s="144">
        <f t="shared" si="78"/>
        <v>0</v>
      </c>
      <c r="BL323" s="13" t="s">
        <v>118</v>
      </c>
      <c r="BM323" s="143" t="s">
        <v>803</v>
      </c>
    </row>
    <row r="324" spans="2:65" s="1" customFormat="1" ht="24.15" customHeight="1" x14ac:dyDescent="0.2">
      <c r="B324" s="131"/>
      <c r="C324" s="145" t="s">
        <v>804</v>
      </c>
      <c r="D324" s="145" t="s">
        <v>120</v>
      </c>
      <c r="E324" s="146" t="s">
        <v>805</v>
      </c>
      <c r="F324" s="147" t="s">
        <v>806</v>
      </c>
      <c r="G324" s="148" t="s">
        <v>230</v>
      </c>
      <c r="H324" s="149">
        <v>11</v>
      </c>
      <c r="I324" s="150"/>
      <c r="J324" s="150">
        <f t="shared" si="69"/>
        <v>0</v>
      </c>
      <c r="K324" s="151"/>
      <c r="L324" s="152"/>
      <c r="M324" s="153" t="s">
        <v>1</v>
      </c>
      <c r="N324" s="154" t="s">
        <v>32</v>
      </c>
      <c r="O324" s="141">
        <v>0</v>
      </c>
      <c r="P324" s="141">
        <f t="shared" si="70"/>
        <v>0</v>
      </c>
      <c r="Q324" s="141">
        <v>1.0300000000000001E-3</v>
      </c>
      <c r="R324" s="141">
        <f t="shared" si="71"/>
        <v>1.1330000000000002E-2</v>
      </c>
      <c r="S324" s="141">
        <v>0</v>
      </c>
      <c r="T324" s="142">
        <f t="shared" si="72"/>
        <v>0</v>
      </c>
      <c r="AR324" s="143" t="s">
        <v>123</v>
      </c>
      <c r="AT324" s="143" t="s">
        <v>120</v>
      </c>
      <c r="AU324" s="143" t="s">
        <v>110</v>
      </c>
      <c r="AY324" s="13" t="s">
        <v>111</v>
      </c>
      <c r="BE324" s="144">
        <f t="shared" si="73"/>
        <v>0</v>
      </c>
      <c r="BF324" s="144">
        <f t="shared" si="74"/>
        <v>0</v>
      </c>
      <c r="BG324" s="144">
        <f t="shared" si="75"/>
        <v>0</v>
      </c>
      <c r="BH324" s="144">
        <f t="shared" si="76"/>
        <v>0</v>
      </c>
      <c r="BI324" s="144">
        <f t="shared" si="77"/>
        <v>0</v>
      </c>
      <c r="BJ324" s="13" t="s">
        <v>110</v>
      </c>
      <c r="BK324" s="144">
        <f t="shared" si="78"/>
        <v>0</v>
      </c>
      <c r="BL324" s="13" t="s">
        <v>118</v>
      </c>
      <c r="BM324" s="143" t="s">
        <v>807</v>
      </c>
    </row>
    <row r="325" spans="2:65" s="1" customFormat="1" ht="16.5" customHeight="1" x14ac:dyDescent="0.2">
      <c r="B325" s="131"/>
      <c r="C325" s="132" t="s">
        <v>808</v>
      </c>
      <c r="D325" s="132" t="s">
        <v>114</v>
      </c>
      <c r="E325" s="133" t="s">
        <v>809</v>
      </c>
      <c r="F325" s="134" t="s">
        <v>810</v>
      </c>
      <c r="G325" s="135" t="s">
        <v>230</v>
      </c>
      <c r="H325" s="136">
        <v>3</v>
      </c>
      <c r="I325" s="137"/>
      <c r="J325" s="137">
        <f t="shared" si="69"/>
        <v>0</v>
      </c>
      <c r="K325" s="138"/>
      <c r="L325" s="25"/>
      <c r="M325" s="139" t="s">
        <v>1</v>
      </c>
      <c r="N325" s="140" t="s">
        <v>32</v>
      </c>
      <c r="O325" s="141">
        <v>0.26812000000000002</v>
      </c>
      <c r="P325" s="141">
        <f t="shared" si="70"/>
        <v>0.80436000000000007</v>
      </c>
      <c r="Q325" s="141">
        <v>5.7609999999999999E-5</v>
      </c>
      <c r="R325" s="141">
        <f t="shared" si="71"/>
        <v>1.7283000000000001E-4</v>
      </c>
      <c r="S325" s="141">
        <v>0</v>
      </c>
      <c r="T325" s="142">
        <f t="shared" si="72"/>
        <v>0</v>
      </c>
      <c r="AR325" s="143" t="s">
        <v>118</v>
      </c>
      <c r="AT325" s="143" t="s">
        <v>114</v>
      </c>
      <c r="AU325" s="143" t="s">
        <v>110</v>
      </c>
      <c r="AY325" s="13" t="s">
        <v>111</v>
      </c>
      <c r="BE325" s="144">
        <f t="shared" si="73"/>
        <v>0</v>
      </c>
      <c r="BF325" s="144">
        <f t="shared" si="74"/>
        <v>0</v>
      </c>
      <c r="BG325" s="144">
        <f t="shared" si="75"/>
        <v>0</v>
      </c>
      <c r="BH325" s="144">
        <f t="shared" si="76"/>
        <v>0</v>
      </c>
      <c r="BI325" s="144">
        <f t="shared" si="77"/>
        <v>0</v>
      </c>
      <c r="BJ325" s="13" t="s">
        <v>110</v>
      </c>
      <c r="BK325" s="144">
        <f t="shared" si="78"/>
        <v>0</v>
      </c>
      <c r="BL325" s="13" t="s">
        <v>118</v>
      </c>
      <c r="BM325" s="143" t="s">
        <v>811</v>
      </c>
    </row>
    <row r="326" spans="2:65" s="1" customFormat="1" ht="24.15" customHeight="1" x14ac:dyDescent="0.2">
      <c r="B326" s="131"/>
      <c r="C326" s="145" t="s">
        <v>812</v>
      </c>
      <c r="D326" s="145" t="s">
        <v>120</v>
      </c>
      <c r="E326" s="146" t="s">
        <v>813</v>
      </c>
      <c r="F326" s="147" t="s">
        <v>814</v>
      </c>
      <c r="G326" s="148" t="s">
        <v>230</v>
      </c>
      <c r="H326" s="149">
        <v>3</v>
      </c>
      <c r="I326" s="150"/>
      <c r="J326" s="150">
        <f t="shared" si="69"/>
        <v>0</v>
      </c>
      <c r="K326" s="151"/>
      <c r="L326" s="152"/>
      <c r="M326" s="153" t="s">
        <v>1</v>
      </c>
      <c r="N326" s="154" t="s">
        <v>32</v>
      </c>
      <c r="O326" s="141">
        <v>0</v>
      </c>
      <c r="P326" s="141">
        <f t="shared" si="70"/>
        <v>0</v>
      </c>
      <c r="Q326" s="141">
        <v>1.57E-3</v>
      </c>
      <c r="R326" s="141">
        <f t="shared" si="71"/>
        <v>4.7099999999999998E-3</v>
      </c>
      <c r="S326" s="141">
        <v>0</v>
      </c>
      <c r="T326" s="142">
        <f t="shared" si="72"/>
        <v>0</v>
      </c>
      <c r="AR326" s="143" t="s">
        <v>123</v>
      </c>
      <c r="AT326" s="143" t="s">
        <v>120</v>
      </c>
      <c r="AU326" s="143" t="s">
        <v>110</v>
      </c>
      <c r="AY326" s="13" t="s">
        <v>111</v>
      </c>
      <c r="BE326" s="144">
        <f t="shared" si="73"/>
        <v>0</v>
      </c>
      <c r="BF326" s="144">
        <f t="shared" si="74"/>
        <v>0</v>
      </c>
      <c r="BG326" s="144">
        <f t="shared" si="75"/>
        <v>0</v>
      </c>
      <c r="BH326" s="144">
        <f t="shared" si="76"/>
        <v>0</v>
      </c>
      <c r="BI326" s="144">
        <f t="shared" si="77"/>
        <v>0</v>
      </c>
      <c r="BJ326" s="13" t="s">
        <v>110</v>
      </c>
      <c r="BK326" s="144">
        <f t="shared" si="78"/>
        <v>0</v>
      </c>
      <c r="BL326" s="13" t="s">
        <v>118</v>
      </c>
      <c r="BM326" s="143" t="s">
        <v>815</v>
      </c>
    </row>
    <row r="327" spans="2:65" s="1" customFormat="1" ht="16.5" customHeight="1" x14ac:dyDescent="0.2">
      <c r="B327" s="131"/>
      <c r="C327" s="132" t="s">
        <v>816</v>
      </c>
      <c r="D327" s="132" t="s">
        <v>114</v>
      </c>
      <c r="E327" s="133" t="s">
        <v>817</v>
      </c>
      <c r="F327" s="134" t="s">
        <v>818</v>
      </c>
      <c r="G327" s="135" t="s">
        <v>230</v>
      </c>
      <c r="H327" s="136">
        <v>1</v>
      </c>
      <c r="I327" s="137"/>
      <c r="J327" s="137">
        <f t="shared" si="69"/>
        <v>0</v>
      </c>
      <c r="K327" s="138"/>
      <c r="L327" s="25"/>
      <c r="M327" s="139" t="s">
        <v>1</v>
      </c>
      <c r="N327" s="140" t="s">
        <v>32</v>
      </c>
      <c r="O327" s="141">
        <v>0.35016000000000003</v>
      </c>
      <c r="P327" s="141">
        <f t="shared" si="70"/>
        <v>0.35016000000000003</v>
      </c>
      <c r="Q327" s="141">
        <v>6.3670000000000005E-5</v>
      </c>
      <c r="R327" s="141">
        <f t="shared" si="71"/>
        <v>6.3670000000000005E-5</v>
      </c>
      <c r="S327" s="141">
        <v>0</v>
      </c>
      <c r="T327" s="142">
        <f t="shared" si="72"/>
        <v>0</v>
      </c>
      <c r="AR327" s="143" t="s">
        <v>118</v>
      </c>
      <c r="AT327" s="143" t="s">
        <v>114</v>
      </c>
      <c r="AU327" s="143" t="s">
        <v>110</v>
      </c>
      <c r="AY327" s="13" t="s">
        <v>111</v>
      </c>
      <c r="BE327" s="144">
        <f t="shared" si="73"/>
        <v>0</v>
      </c>
      <c r="BF327" s="144">
        <f t="shared" si="74"/>
        <v>0</v>
      </c>
      <c r="BG327" s="144">
        <f t="shared" si="75"/>
        <v>0</v>
      </c>
      <c r="BH327" s="144">
        <f t="shared" si="76"/>
        <v>0</v>
      </c>
      <c r="BI327" s="144">
        <f t="shared" si="77"/>
        <v>0</v>
      </c>
      <c r="BJ327" s="13" t="s">
        <v>110</v>
      </c>
      <c r="BK327" s="144">
        <f t="shared" si="78"/>
        <v>0</v>
      </c>
      <c r="BL327" s="13" t="s">
        <v>118</v>
      </c>
      <c r="BM327" s="143" t="s">
        <v>819</v>
      </c>
    </row>
    <row r="328" spans="2:65" s="1" customFormat="1" ht="24.15" customHeight="1" x14ac:dyDescent="0.2">
      <c r="B328" s="131"/>
      <c r="C328" s="145" t="s">
        <v>820</v>
      </c>
      <c r="D328" s="145" t="s">
        <v>120</v>
      </c>
      <c r="E328" s="146" t="s">
        <v>821</v>
      </c>
      <c r="F328" s="147" t="s">
        <v>822</v>
      </c>
      <c r="G328" s="148" t="s">
        <v>230</v>
      </c>
      <c r="H328" s="149">
        <v>1</v>
      </c>
      <c r="I328" s="150"/>
      <c r="J328" s="150">
        <f t="shared" si="69"/>
        <v>0</v>
      </c>
      <c r="K328" s="151"/>
      <c r="L328" s="152"/>
      <c r="M328" s="153" t="s">
        <v>1</v>
      </c>
      <c r="N328" s="154" t="s">
        <v>32</v>
      </c>
      <c r="O328" s="141">
        <v>0</v>
      </c>
      <c r="P328" s="141">
        <f t="shared" si="70"/>
        <v>0</v>
      </c>
      <c r="Q328" s="141">
        <v>2.0400000000000001E-3</v>
      </c>
      <c r="R328" s="141">
        <f t="shared" si="71"/>
        <v>2.0400000000000001E-3</v>
      </c>
      <c r="S328" s="141">
        <v>0</v>
      </c>
      <c r="T328" s="142">
        <f t="shared" si="72"/>
        <v>0</v>
      </c>
      <c r="AR328" s="143" t="s">
        <v>123</v>
      </c>
      <c r="AT328" s="143" t="s">
        <v>120</v>
      </c>
      <c r="AU328" s="143" t="s">
        <v>110</v>
      </c>
      <c r="AY328" s="13" t="s">
        <v>111</v>
      </c>
      <c r="BE328" s="144">
        <f t="shared" si="73"/>
        <v>0</v>
      </c>
      <c r="BF328" s="144">
        <f t="shared" si="74"/>
        <v>0</v>
      </c>
      <c r="BG328" s="144">
        <f t="shared" si="75"/>
        <v>0</v>
      </c>
      <c r="BH328" s="144">
        <f t="shared" si="76"/>
        <v>0</v>
      </c>
      <c r="BI328" s="144">
        <f t="shared" si="77"/>
        <v>0</v>
      </c>
      <c r="BJ328" s="13" t="s">
        <v>110</v>
      </c>
      <c r="BK328" s="144">
        <f t="shared" si="78"/>
        <v>0</v>
      </c>
      <c r="BL328" s="13" t="s">
        <v>118</v>
      </c>
      <c r="BM328" s="143" t="s">
        <v>823</v>
      </c>
    </row>
    <row r="329" spans="2:65" s="1" customFormat="1" ht="16.5" customHeight="1" x14ac:dyDescent="0.2">
      <c r="B329" s="131"/>
      <c r="C329" s="132" t="s">
        <v>824</v>
      </c>
      <c r="D329" s="132" t="s">
        <v>114</v>
      </c>
      <c r="E329" s="133" t="s">
        <v>825</v>
      </c>
      <c r="F329" s="134" t="s">
        <v>826</v>
      </c>
      <c r="G329" s="135" t="s">
        <v>230</v>
      </c>
      <c r="H329" s="136">
        <v>2</v>
      </c>
      <c r="I329" s="137"/>
      <c r="J329" s="137">
        <f t="shared" si="69"/>
        <v>0</v>
      </c>
      <c r="K329" s="138"/>
      <c r="L329" s="25"/>
      <c r="M329" s="139" t="s">
        <v>1</v>
      </c>
      <c r="N329" s="140" t="s">
        <v>32</v>
      </c>
      <c r="O329" s="141">
        <v>0.17504</v>
      </c>
      <c r="P329" s="141">
        <f t="shared" si="70"/>
        <v>0.35008</v>
      </c>
      <c r="Q329" s="141">
        <v>2.2739999999999999E-5</v>
      </c>
      <c r="R329" s="141">
        <f t="shared" si="71"/>
        <v>4.5479999999999998E-5</v>
      </c>
      <c r="S329" s="141">
        <v>0</v>
      </c>
      <c r="T329" s="142">
        <f t="shared" si="72"/>
        <v>0</v>
      </c>
      <c r="AR329" s="143" t="s">
        <v>118</v>
      </c>
      <c r="AT329" s="143" t="s">
        <v>114</v>
      </c>
      <c r="AU329" s="143" t="s">
        <v>110</v>
      </c>
      <c r="AY329" s="13" t="s">
        <v>111</v>
      </c>
      <c r="BE329" s="144">
        <f t="shared" si="73"/>
        <v>0</v>
      </c>
      <c r="BF329" s="144">
        <f t="shared" si="74"/>
        <v>0</v>
      </c>
      <c r="BG329" s="144">
        <f t="shared" si="75"/>
        <v>0</v>
      </c>
      <c r="BH329" s="144">
        <f t="shared" si="76"/>
        <v>0</v>
      </c>
      <c r="BI329" s="144">
        <f t="shared" si="77"/>
        <v>0</v>
      </c>
      <c r="BJ329" s="13" t="s">
        <v>110</v>
      </c>
      <c r="BK329" s="144">
        <f t="shared" si="78"/>
        <v>0</v>
      </c>
      <c r="BL329" s="13" t="s">
        <v>118</v>
      </c>
      <c r="BM329" s="143" t="s">
        <v>827</v>
      </c>
    </row>
    <row r="330" spans="2:65" s="1" customFormat="1" ht="24.15" customHeight="1" x14ac:dyDescent="0.2">
      <c r="B330" s="131"/>
      <c r="C330" s="145" t="s">
        <v>828</v>
      </c>
      <c r="D330" s="145" t="s">
        <v>120</v>
      </c>
      <c r="E330" s="146" t="s">
        <v>829</v>
      </c>
      <c r="F330" s="147" t="s">
        <v>830</v>
      </c>
      <c r="G330" s="148" t="s">
        <v>230</v>
      </c>
      <c r="H330" s="149">
        <v>1</v>
      </c>
      <c r="I330" s="150"/>
      <c r="J330" s="150">
        <f t="shared" si="69"/>
        <v>0</v>
      </c>
      <c r="K330" s="151"/>
      <c r="L330" s="152"/>
      <c r="M330" s="153" t="s">
        <v>1</v>
      </c>
      <c r="N330" s="154" t="s">
        <v>32</v>
      </c>
      <c r="O330" s="141">
        <v>0</v>
      </c>
      <c r="P330" s="141">
        <f t="shared" si="70"/>
        <v>0</v>
      </c>
      <c r="Q330" s="141">
        <v>4.8999999999999998E-4</v>
      </c>
      <c r="R330" s="141">
        <f t="shared" si="71"/>
        <v>4.8999999999999998E-4</v>
      </c>
      <c r="S330" s="141">
        <v>0</v>
      </c>
      <c r="T330" s="142">
        <f t="shared" si="72"/>
        <v>0</v>
      </c>
      <c r="AR330" s="143" t="s">
        <v>123</v>
      </c>
      <c r="AT330" s="143" t="s">
        <v>120</v>
      </c>
      <c r="AU330" s="143" t="s">
        <v>110</v>
      </c>
      <c r="AY330" s="13" t="s">
        <v>111</v>
      </c>
      <c r="BE330" s="144">
        <f t="shared" si="73"/>
        <v>0</v>
      </c>
      <c r="BF330" s="144">
        <f t="shared" si="74"/>
        <v>0</v>
      </c>
      <c r="BG330" s="144">
        <f t="shared" si="75"/>
        <v>0</v>
      </c>
      <c r="BH330" s="144">
        <f t="shared" si="76"/>
        <v>0</v>
      </c>
      <c r="BI330" s="144">
        <f t="shared" si="77"/>
        <v>0</v>
      </c>
      <c r="BJ330" s="13" t="s">
        <v>110</v>
      </c>
      <c r="BK330" s="144">
        <f t="shared" si="78"/>
        <v>0</v>
      </c>
      <c r="BL330" s="13" t="s">
        <v>118</v>
      </c>
      <c r="BM330" s="143" t="s">
        <v>831</v>
      </c>
    </row>
    <row r="331" spans="2:65" s="1" customFormat="1" ht="37.75" customHeight="1" x14ac:dyDescent="0.2">
      <c r="B331" s="131"/>
      <c r="C331" s="145" t="s">
        <v>832</v>
      </c>
      <c r="D331" s="145" t="s">
        <v>120</v>
      </c>
      <c r="E331" s="146" t="s">
        <v>833</v>
      </c>
      <c r="F331" s="147" t="s">
        <v>834</v>
      </c>
      <c r="G331" s="148" t="s">
        <v>230</v>
      </c>
      <c r="H331" s="149">
        <v>1</v>
      </c>
      <c r="I331" s="150"/>
      <c r="J331" s="150">
        <f t="shared" si="69"/>
        <v>0</v>
      </c>
      <c r="K331" s="151"/>
      <c r="L331" s="152"/>
      <c r="M331" s="153" t="s">
        <v>1</v>
      </c>
      <c r="N331" s="154" t="s">
        <v>32</v>
      </c>
      <c r="O331" s="141">
        <v>0</v>
      </c>
      <c r="P331" s="141">
        <f t="shared" si="70"/>
        <v>0</v>
      </c>
      <c r="Q331" s="141">
        <v>4.8999999999999998E-4</v>
      </c>
      <c r="R331" s="141">
        <f t="shared" si="71"/>
        <v>4.8999999999999998E-4</v>
      </c>
      <c r="S331" s="141">
        <v>0</v>
      </c>
      <c r="T331" s="142">
        <f t="shared" si="72"/>
        <v>0</v>
      </c>
      <c r="AR331" s="143" t="s">
        <v>123</v>
      </c>
      <c r="AT331" s="143" t="s">
        <v>120</v>
      </c>
      <c r="AU331" s="143" t="s">
        <v>110</v>
      </c>
      <c r="AY331" s="13" t="s">
        <v>111</v>
      </c>
      <c r="BE331" s="144">
        <f t="shared" si="73"/>
        <v>0</v>
      </c>
      <c r="BF331" s="144">
        <f t="shared" si="74"/>
        <v>0</v>
      </c>
      <c r="BG331" s="144">
        <f t="shared" si="75"/>
        <v>0</v>
      </c>
      <c r="BH331" s="144">
        <f t="shared" si="76"/>
        <v>0</v>
      </c>
      <c r="BI331" s="144">
        <f t="shared" si="77"/>
        <v>0</v>
      </c>
      <c r="BJ331" s="13" t="s">
        <v>110</v>
      </c>
      <c r="BK331" s="144">
        <f t="shared" si="78"/>
        <v>0</v>
      </c>
      <c r="BL331" s="13" t="s">
        <v>118</v>
      </c>
      <c r="BM331" s="143" t="s">
        <v>835</v>
      </c>
    </row>
    <row r="332" spans="2:65" s="1" customFormat="1" ht="16.5" customHeight="1" x14ac:dyDescent="0.2">
      <c r="B332" s="131"/>
      <c r="C332" s="132" t="s">
        <v>836</v>
      </c>
      <c r="D332" s="132" t="s">
        <v>114</v>
      </c>
      <c r="E332" s="133" t="s">
        <v>837</v>
      </c>
      <c r="F332" s="134" t="s">
        <v>838</v>
      </c>
      <c r="G332" s="135" t="s">
        <v>230</v>
      </c>
      <c r="H332" s="136">
        <v>1</v>
      </c>
      <c r="I332" s="137"/>
      <c r="J332" s="137">
        <f t="shared" si="69"/>
        <v>0</v>
      </c>
      <c r="K332" s="138"/>
      <c r="L332" s="25"/>
      <c r="M332" s="139" t="s">
        <v>1</v>
      </c>
      <c r="N332" s="140" t="s">
        <v>32</v>
      </c>
      <c r="O332" s="141">
        <v>0.18515999999999999</v>
      </c>
      <c r="P332" s="141">
        <f t="shared" si="70"/>
        <v>0.18515999999999999</v>
      </c>
      <c r="Q332" s="141">
        <v>2.5769999999999999E-5</v>
      </c>
      <c r="R332" s="141">
        <f t="shared" si="71"/>
        <v>2.5769999999999999E-5</v>
      </c>
      <c r="S332" s="141">
        <v>0</v>
      </c>
      <c r="T332" s="142">
        <f t="shared" si="72"/>
        <v>0</v>
      </c>
      <c r="AR332" s="143" t="s">
        <v>118</v>
      </c>
      <c r="AT332" s="143" t="s">
        <v>114</v>
      </c>
      <c r="AU332" s="143" t="s">
        <v>110</v>
      </c>
      <c r="AY332" s="13" t="s">
        <v>111</v>
      </c>
      <c r="BE332" s="144">
        <f t="shared" si="73"/>
        <v>0</v>
      </c>
      <c r="BF332" s="144">
        <f t="shared" si="74"/>
        <v>0</v>
      </c>
      <c r="BG332" s="144">
        <f t="shared" si="75"/>
        <v>0</v>
      </c>
      <c r="BH332" s="144">
        <f t="shared" si="76"/>
        <v>0</v>
      </c>
      <c r="BI332" s="144">
        <f t="shared" si="77"/>
        <v>0</v>
      </c>
      <c r="BJ332" s="13" t="s">
        <v>110</v>
      </c>
      <c r="BK332" s="144">
        <f t="shared" si="78"/>
        <v>0</v>
      </c>
      <c r="BL332" s="13" t="s">
        <v>118</v>
      </c>
      <c r="BM332" s="143" t="s">
        <v>839</v>
      </c>
    </row>
    <row r="333" spans="2:65" s="1" customFormat="1" ht="37.75" customHeight="1" x14ac:dyDescent="0.2">
      <c r="B333" s="131"/>
      <c r="C333" s="145" t="s">
        <v>840</v>
      </c>
      <c r="D333" s="145" t="s">
        <v>120</v>
      </c>
      <c r="E333" s="146" t="s">
        <v>841</v>
      </c>
      <c r="F333" s="147" t="s">
        <v>842</v>
      </c>
      <c r="G333" s="148" t="s">
        <v>230</v>
      </c>
      <c r="H333" s="149">
        <v>1</v>
      </c>
      <c r="I333" s="150"/>
      <c r="J333" s="150">
        <f t="shared" si="69"/>
        <v>0</v>
      </c>
      <c r="K333" s="151"/>
      <c r="L333" s="152"/>
      <c r="M333" s="153" t="s">
        <v>1</v>
      </c>
      <c r="N333" s="154" t="s">
        <v>32</v>
      </c>
      <c r="O333" s="141">
        <v>0</v>
      </c>
      <c r="P333" s="141">
        <f t="shared" si="70"/>
        <v>0</v>
      </c>
      <c r="Q333" s="141">
        <v>2.5000000000000001E-3</v>
      </c>
      <c r="R333" s="141">
        <f t="shared" si="71"/>
        <v>2.5000000000000001E-3</v>
      </c>
      <c r="S333" s="141">
        <v>0</v>
      </c>
      <c r="T333" s="142">
        <f t="shared" si="72"/>
        <v>0</v>
      </c>
      <c r="AR333" s="143" t="s">
        <v>123</v>
      </c>
      <c r="AT333" s="143" t="s">
        <v>120</v>
      </c>
      <c r="AU333" s="143" t="s">
        <v>110</v>
      </c>
      <c r="AY333" s="13" t="s">
        <v>111</v>
      </c>
      <c r="BE333" s="144">
        <f t="shared" si="73"/>
        <v>0</v>
      </c>
      <c r="BF333" s="144">
        <f t="shared" si="74"/>
        <v>0</v>
      </c>
      <c r="BG333" s="144">
        <f t="shared" si="75"/>
        <v>0</v>
      </c>
      <c r="BH333" s="144">
        <f t="shared" si="76"/>
        <v>0</v>
      </c>
      <c r="BI333" s="144">
        <f t="shared" si="77"/>
        <v>0</v>
      </c>
      <c r="BJ333" s="13" t="s">
        <v>110</v>
      </c>
      <c r="BK333" s="144">
        <f t="shared" si="78"/>
        <v>0</v>
      </c>
      <c r="BL333" s="13" t="s">
        <v>118</v>
      </c>
      <c r="BM333" s="143" t="s">
        <v>843</v>
      </c>
    </row>
    <row r="334" spans="2:65" s="1" customFormat="1" ht="16.5" customHeight="1" x14ac:dyDescent="0.2">
      <c r="B334" s="131"/>
      <c r="C334" s="132" t="s">
        <v>844</v>
      </c>
      <c r="D334" s="132" t="s">
        <v>114</v>
      </c>
      <c r="E334" s="133" t="s">
        <v>845</v>
      </c>
      <c r="F334" s="134" t="s">
        <v>846</v>
      </c>
      <c r="G334" s="135" t="s">
        <v>230</v>
      </c>
      <c r="H334" s="136">
        <v>2</v>
      </c>
      <c r="I334" s="137"/>
      <c r="J334" s="137">
        <f t="shared" si="69"/>
        <v>0</v>
      </c>
      <c r="K334" s="138"/>
      <c r="L334" s="25"/>
      <c r="M334" s="139" t="s">
        <v>1</v>
      </c>
      <c r="N334" s="140" t="s">
        <v>32</v>
      </c>
      <c r="O334" s="141">
        <v>0.19555</v>
      </c>
      <c r="P334" s="141">
        <f t="shared" si="70"/>
        <v>0.3911</v>
      </c>
      <c r="Q334" s="141">
        <v>2.8799999999999999E-5</v>
      </c>
      <c r="R334" s="141">
        <f t="shared" si="71"/>
        <v>5.7599999999999997E-5</v>
      </c>
      <c r="S334" s="141">
        <v>0</v>
      </c>
      <c r="T334" s="142">
        <f t="shared" si="72"/>
        <v>0</v>
      </c>
      <c r="AR334" s="143" t="s">
        <v>118</v>
      </c>
      <c r="AT334" s="143" t="s">
        <v>114</v>
      </c>
      <c r="AU334" s="143" t="s">
        <v>110</v>
      </c>
      <c r="AY334" s="13" t="s">
        <v>111</v>
      </c>
      <c r="BE334" s="144">
        <f t="shared" si="73"/>
        <v>0</v>
      </c>
      <c r="BF334" s="144">
        <f t="shared" si="74"/>
        <v>0</v>
      </c>
      <c r="BG334" s="144">
        <f t="shared" si="75"/>
        <v>0</v>
      </c>
      <c r="BH334" s="144">
        <f t="shared" si="76"/>
        <v>0</v>
      </c>
      <c r="BI334" s="144">
        <f t="shared" si="77"/>
        <v>0</v>
      </c>
      <c r="BJ334" s="13" t="s">
        <v>110</v>
      </c>
      <c r="BK334" s="144">
        <f t="shared" si="78"/>
        <v>0</v>
      </c>
      <c r="BL334" s="13" t="s">
        <v>118</v>
      </c>
      <c r="BM334" s="143" t="s">
        <v>847</v>
      </c>
    </row>
    <row r="335" spans="2:65" s="1" customFormat="1" ht="37.75" customHeight="1" x14ac:dyDescent="0.2">
      <c r="B335" s="131"/>
      <c r="C335" s="145" t="s">
        <v>848</v>
      </c>
      <c r="D335" s="145" t="s">
        <v>120</v>
      </c>
      <c r="E335" s="146" t="s">
        <v>849</v>
      </c>
      <c r="F335" s="147" t="s">
        <v>850</v>
      </c>
      <c r="G335" s="148" t="s">
        <v>230</v>
      </c>
      <c r="H335" s="149">
        <v>2</v>
      </c>
      <c r="I335" s="150"/>
      <c r="J335" s="150">
        <f t="shared" si="69"/>
        <v>0</v>
      </c>
      <c r="K335" s="151"/>
      <c r="L335" s="152"/>
      <c r="M335" s="153" t="s">
        <v>1</v>
      </c>
      <c r="N335" s="154" t="s">
        <v>32</v>
      </c>
      <c r="O335" s="141">
        <v>0</v>
      </c>
      <c r="P335" s="141">
        <f t="shared" si="70"/>
        <v>0</v>
      </c>
      <c r="Q335" s="141">
        <v>9.2300000000000004E-3</v>
      </c>
      <c r="R335" s="141">
        <f t="shared" si="71"/>
        <v>1.8460000000000001E-2</v>
      </c>
      <c r="S335" s="141">
        <v>0</v>
      </c>
      <c r="T335" s="142">
        <f t="shared" si="72"/>
        <v>0</v>
      </c>
      <c r="AR335" s="143" t="s">
        <v>123</v>
      </c>
      <c r="AT335" s="143" t="s">
        <v>120</v>
      </c>
      <c r="AU335" s="143" t="s">
        <v>110</v>
      </c>
      <c r="AY335" s="13" t="s">
        <v>111</v>
      </c>
      <c r="BE335" s="144">
        <f t="shared" si="73"/>
        <v>0</v>
      </c>
      <c r="BF335" s="144">
        <f t="shared" si="74"/>
        <v>0</v>
      </c>
      <c r="BG335" s="144">
        <f t="shared" si="75"/>
        <v>0</v>
      </c>
      <c r="BH335" s="144">
        <f t="shared" si="76"/>
        <v>0</v>
      </c>
      <c r="BI335" s="144">
        <f t="shared" si="77"/>
        <v>0</v>
      </c>
      <c r="BJ335" s="13" t="s">
        <v>110</v>
      </c>
      <c r="BK335" s="144">
        <f t="shared" si="78"/>
        <v>0</v>
      </c>
      <c r="BL335" s="13" t="s">
        <v>118</v>
      </c>
      <c r="BM335" s="143" t="s">
        <v>851</v>
      </c>
    </row>
    <row r="336" spans="2:65" s="1" customFormat="1" ht="16.5" customHeight="1" x14ac:dyDescent="0.2">
      <c r="B336" s="131"/>
      <c r="C336" s="132" t="s">
        <v>852</v>
      </c>
      <c r="D336" s="132" t="s">
        <v>114</v>
      </c>
      <c r="E336" s="133" t="s">
        <v>853</v>
      </c>
      <c r="F336" s="134" t="s">
        <v>854</v>
      </c>
      <c r="G336" s="135" t="s">
        <v>230</v>
      </c>
      <c r="H336" s="136">
        <v>1</v>
      </c>
      <c r="I336" s="137"/>
      <c r="J336" s="137">
        <f t="shared" si="69"/>
        <v>0</v>
      </c>
      <c r="K336" s="138"/>
      <c r="L336" s="25"/>
      <c r="M336" s="139" t="s">
        <v>1</v>
      </c>
      <c r="N336" s="140" t="s">
        <v>32</v>
      </c>
      <c r="O336" s="141">
        <v>0.35110000000000002</v>
      </c>
      <c r="P336" s="141">
        <f t="shared" si="70"/>
        <v>0.35110000000000002</v>
      </c>
      <c r="Q336" s="141">
        <v>6.3670000000000005E-5</v>
      </c>
      <c r="R336" s="141">
        <f t="shared" si="71"/>
        <v>6.3670000000000005E-5</v>
      </c>
      <c r="S336" s="141">
        <v>0</v>
      </c>
      <c r="T336" s="142">
        <f t="shared" si="72"/>
        <v>0</v>
      </c>
      <c r="AR336" s="143" t="s">
        <v>118</v>
      </c>
      <c r="AT336" s="143" t="s">
        <v>114</v>
      </c>
      <c r="AU336" s="143" t="s">
        <v>110</v>
      </c>
      <c r="AY336" s="13" t="s">
        <v>111</v>
      </c>
      <c r="BE336" s="144">
        <f t="shared" si="73"/>
        <v>0</v>
      </c>
      <c r="BF336" s="144">
        <f t="shared" si="74"/>
        <v>0</v>
      </c>
      <c r="BG336" s="144">
        <f t="shared" si="75"/>
        <v>0</v>
      </c>
      <c r="BH336" s="144">
        <f t="shared" si="76"/>
        <v>0</v>
      </c>
      <c r="BI336" s="144">
        <f t="shared" si="77"/>
        <v>0</v>
      </c>
      <c r="BJ336" s="13" t="s">
        <v>110</v>
      </c>
      <c r="BK336" s="144">
        <f t="shared" si="78"/>
        <v>0</v>
      </c>
      <c r="BL336" s="13" t="s">
        <v>118</v>
      </c>
      <c r="BM336" s="143" t="s">
        <v>855</v>
      </c>
    </row>
    <row r="337" spans="2:65" s="1" customFormat="1" ht="16.5" customHeight="1" x14ac:dyDescent="0.2">
      <c r="B337" s="131"/>
      <c r="C337" s="145" t="s">
        <v>856</v>
      </c>
      <c r="D337" s="145" t="s">
        <v>120</v>
      </c>
      <c r="E337" s="146" t="s">
        <v>857</v>
      </c>
      <c r="F337" s="147" t="s">
        <v>858</v>
      </c>
      <c r="G337" s="148" t="s">
        <v>230</v>
      </c>
      <c r="H337" s="149">
        <v>1</v>
      </c>
      <c r="I337" s="150"/>
      <c r="J337" s="150">
        <f t="shared" si="69"/>
        <v>0</v>
      </c>
      <c r="K337" s="151"/>
      <c r="L337" s="152"/>
      <c r="M337" s="153" t="s">
        <v>1</v>
      </c>
      <c r="N337" s="154" t="s">
        <v>32</v>
      </c>
      <c r="O337" s="141">
        <v>0</v>
      </c>
      <c r="P337" s="141">
        <f t="shared" si="70"/>
        <v>0</v>
      </c>
      <c r="Q337" s="141">
        <v>1.3500000000000001E-3</v>
      </c>
      <c r="R337" s="141">
        <f t="shared" si="71"/>
        <v>1.3500000000000001E-3</v>
      </c>
      <c r="S337" s="141">
        <v>0</v>
      </c>
      <c r="T337" s="142">
        <f t="shared" si="72"/>
        <v>0</v>
      </c>
      <c r="AR337" s="143" t="s">
        <v>123</v>
      </c>
      <c r="AT337" s="143" t="s">
        <v>120</v>
      </c>
      <c r="AU337" s="143" t="s">
        <v>110</v>
      </c>
      <c r="AY337" s="13" t="s">
        <v>111</v>
      </c>
      <c r="BE337" s="144">
        <f t="shared" si="73"/>
        <v>0</v>
      </c>
      <c r="BF337" s="144">
        <f t="shared" si="74"/>
        <v>0</v>
      </c>
      <c r="BG337" s="144">
        <f t="shared" si="75"/>
        <v>0</v>
      </c>
      <c r="BH337" s="144">
        <f t="shared" si="76"/>
        <v>0</v>
      </c>
      <c r="BI337" s="144">
        <f t="shared" si="77"/>
        <v>0</v>
      </c>
      <c r="BJ337" s="13" t="s">
        <v>110</v>
      </c>
      <c r="BK337" s="144">
        <f t="shared" si="78"/>
        <v>0</v>
      </c>
      <c r="BL337" s="13" t="s">
        <v>118</v>
      </c>
      <c r="BM337" s="143" t="s">
        <v>859</v>
      </c>
    </row>
    <row r="338" spans="2:65" s="1" customFormat="1" ht="24.15" customHeight="1" x14ac:dyDescent="0.2">
      <c r="B338" s="131"/>
      <c r="C338" s="132" t="s">
        <v>860</v>
      </c>
      <c r="D338" s="132" t="s">
        <v>114</v>
      </c>
      <c r="E338" s="133" t="s">
        <v>861</v>
      </c>
      <c r="F338" s="134" t="s">
        <v>862</v>
      </c>
      <c r="G338" s="135" t="s">
        <v>230</v>
      </c>
      <c r="H338" s="136">
        <v>30</v>
      </c>
      <c r="I338" s="137"/>
      <c r="J338" s="137">
        <f t="shared" ref="J338:J341" si="79">ROUND(I338*H338,2)</f>
        <v>0</v>
      </c>
      <c r="K338" s="138"/>
      <c r="L338" s="25"/>
      <c r="M338" s="139" t="s">
        <v>1</v>
      </c>
      <c r="N338" s="140" t="s">
        <v>32</v>
      </c>
      <c r="O338" s="141">
        <v>0.36035</v>
      </c>
      <c r="P338" s="141">
        <f t="shared" ref="P338:P341" si="80">O338*H338</f>
        <v>10.810499999999999</v>
      </c>
      <c r="Q338" s="141">
        <v>5.9935999999999995E-4</v>
      </c>
      <c r="R338" s="141">
        <f t="shared" ref="R338:R341" si="81">Q338*H338</f>
        <v>1.7980799999999998E-2</v>
      </c>
      <c r="S338" s="141">
        <v>0</v>
      </c>
      <c r="T338" s="142">
        <f t="shared" ref="T338:T341" si="82">S338*H338</f>
        <v>0</v>
      </c>
      <c r="AR338" s="143" t="s">
        <v>118</v>
      </c>
      <c r="AT338" s="143" t="s">
        <v>114</v>
      </c>
      <c r="AU338" s="143" t="s">
        <v>110</v>
      </c>
      <c r="AY338" s="13" t="s">
        <v>111</v>
      </c>
      <c r="BE338" s="144">
        <f t="shared" si="73"/>
        <v>0</v>
      </c>
      <c r="BF338" s="144">
        <f t="shared" si="74"/>
        <v>0</v>
      </c>
      <c r="BG338" s="144">
        <f t="shared" si="75"/>
        <v>0</v>
      </c>
      <c r="BH338" s="144">
        <f t="shared" si="76"/>
        <v>0</v>
      </c>
      <c r="BI338" s="144">
        <f t="shared" si="77"/>
        <v>0</v>
      </c>
      <c r="BJ338" s="13" t="s">
        <v>110</v>
      </c>
      <c r="BK338" s="144">
        <f t="shared" si="78"/>
        <v>0</v>
      </c>
      <c r="BL338" s="13" t="s">
        <v>118</v>
      </c>
      <c r="BM338" s="143" t="s">
        <v>863</v>
      </c>
    </row>
    <row r="339" spans="2:65" s="1" customFormat="1" ht="24.15" customHeight="1" x14ac:dyDescent="0.2">
      <c r="B339" s="131"/>
      <c r="C339" s="132" t="s">
        <v>864</v>
      </c>
      <c r="D339" s="132" t="s">
        <v>114</v>
      </c>
      <c r="E339" s="133" t="s">
        <v>865</v>
      </c>
      <c r="F339" s="134" t="s">
        <v>866</v>
      </c>
      <c r="G339" s="135" t="s">
        <v>230</v>
      </c>
      <c r="H339" s="136">
        <v>9</v>
      </c>
      <c r="I339" s="137"/>
      <c r="J339" s="137">
        <f t="shared" si="79"/>
        <v>0</v>
      </c>
      <c r="K339" s="138"/>
      <c r="L339" s="25"/>
      <c r="M339" s="139" t="s">
        <v>1</v>
      </c>
      <c r="N339" s="140" t="s">
        <v>32</v>
      </c>
      <c r="O339" s="141">
        <v>0.41676999999999997</v>
      </c>
      <c r="P339" s="141">
        <f t="shared" si="80"/>
        <v>3.7509299999999999</v>
      </c>
      <c r="Q339" s="141">
        <v>1.29934E-3</v>
      </c>
      <c r="R339" s="141">
        <f t="shared" si="81"/>
        <v>1.1694059999999999E-2</v>
      </c>
      <c r="S339" s="141">
        <v>0</v>
      </c>
      <c r="T339" s="142">
        <f t="shared" si="82"/>
        <v>0</v>
      </c>
      <c r="AR339" s="143" t="s">
        <v>118</v>
      </c>
      <c r="AT339" s="143" t="s">
        <v>114</v>
      </c>
      <c r="AU339" s="143" t="s">
        <v>110</v>
      </c>
      <c r="AY339" s="13" t="s">
        <v>111</v>
      </c>
      <c r="BE339" s="144">
        <f t="shared" si="73"/>
        <v>0</v>
      </c>
      <c r="BF339" s="144">
        <f t="shared" si="74"/>
        <v>0</v>
      </c>
      <c r="BG339" s="144">
        <f t="shared" si="75"/>
        <v>0</v>
      </c>
      <c r="BH339" s="144">
        <f t="shared" si="76"/>
        <v>0</v>
      </c>
      <c r="BI339" s="144">
        <f t="shared" si="77"/>
        <v>0</v>
      </c>
      <c r="BJ339" s="13" t="s">
        <v>110</v>
      </c>
      <c r="BK339" s="144">
        <f t="shared" si="78"/>
        <v>0</v>
      </c>
      <c r="BL339" s="13" t="s">
        <v>118</v>
      </c>
      <c r="BM339" s="143" t="s">
        <v>867</v>
      </c>
    </row>
    <row r="340" spans="2:65" s="1" customFormat="1" ht="24.15" customHeight="1" x14ac:dyDescent="0.2">
      <c r="B340" s="131"/>
      <c r="C340" s="145" t="s">
        <v>868</v>
      </c>
      <c r="D340" s="145" t="s">
        <v>120</v>
      </c>
      <c r="E340" s="146" t="s">
        <v>869</v>
      </c>
      <c r="F340" s="147" t="s">
        <v>870</v>
      </c>
      <c r="G340" s="148" t="s">
        <v>230</v>
      </c>
      <c r="H340" s="149">
        <v>1</v>
      </c>
      <c r="I340" s="150"/>
      <c r="J340" s="150">
        <f t="shared" si="79"/>
        <v>0</v>
      </c>
      <c r="K340" s="151"/>
      <c r="L340" s="152"/>
      <c r="M340" s="153" t="s">
        <v>1</v>
      </c>
      <c r="N340" s="154" t="s">
        <v>32</v>
      </c>
      <c r="O340" s="141">
        <v>0</v>
      </c>
      <c r="P340" s="141">
        <f t="shared" si="80"/>
        <v>0</v>
      </c>
      <c r="Q340" s="141">
        <v>2.2000000000000001E-4</v>
      </c>
      <c r="R340" s="141">
        <f t="shared" si="81"/>
        <v>2.2000000000000001E-4</v>
      </c>
      <c r="S340" s="141">
        <v>0</v>
      </c>
      <c r="T340" s="142">
        <f t="shared" si="82"/>
        <v>0</v>
      </c>
      <c r="AR340" s="143" t="s">
        <v>123</v>
      </c>
      <c r="AT340" s="143" t="s">
        <v>120</v>
      </c>
      <c r="AU340" s="143" t="s">
        <v>110</v>
      </c>
      <c r="AY340" s="13" t="s">
        <v>111</v>
      </c>
      <c r="BE340" s="144">
        <f t="shared" si="73"/>
        <v>0</v>
      </c>
      <c r="BF340" s="144">
        <f t="shared" si="74"/>
        <v>0</v>
      </c>
      <c r="BG340" s="144">
        <f t="shared" si="75"/>
        <v>0</v>
      </c>
      <c r="BH340" s="144">
        <f t="shared" si="76"/>
        <v>0</v>
      </c>
      <c r="BI340" s="144">
        <f t="shared" si="77"/>
        <v>0</v>
      </c>
      <c r="BJ340" s="13" t="s">
        <v>110</v>
      </c>
      <c r="BK340" s="144">
        <f t="shared" si="78"/>
        <v>0</v>
      </c>
      <c r="BL340" s="13" t="s">
        <v>118</v>
      </c>
      <c r="BM340" s="143" t="s">
        <v>871</v>
      </c>
    </row>
    <row r="341" spans="2:65" s="1" customFormat="1" ht="24.15" customHeight="1" x14ac:dyDescent="0.2">
      <c r="B341" s="131"/>
      <c r="C341" s="145" t="s">
        <v>872</v>
      </c>
      <c r="D341" s="145" t="s">
        <v>120</v>
      </c>
      <c r="E341" s="146" t="s">
        <v>873</v>
      </c>
      <c r="F341" s="147" t="s">
        <v>874</v>
      </c>
      <c r="G341" s="148" t="s">
        <v>230</v>
      </c>
      <c r="H341" s="149">
        <v>8</v>
      </c>
      <c r="I341" s="150"/>
      <c r="J341" s="150">
        <f t="shared" si="79"/>
        <v>0</v>
      </c>
      <c r="K341" s="151"/>
      <c r="L341" s="152"/>
      <c r="M341" s="153" t="s">
        <v>1</v>
      </c>
      <c r="N341" s="154" t="s">
        <v>32</v>
      </c>
      <c r="O341" s="141">
        <v>0</v>
      </c>
      <c r="P341" s="141">
        <f t="shared" si="80"/>
        <v>0</v>
      </c>
      <c r="Q341" s="141">
        <v>2.2000000000000001E-4</v>
      </c>
      <c r="R341" s="141">
        <f t="shared" si="81"/>
        <v>1.7600000000000001E-3</v>
      </c>
      <c r="S341" s="141">
        <v>0</v>
      </c>
      <c r="T341" s="142">
        <f t="shared" si="82"/>
        <v>0</v>
      </c>
      <c r="AR341" s="143" t="s">
        <v>123</v>
      </c>
      <c r="AT341" s="143" t="s">
        <v>120</v>
      </c>
      <c r="AU341" s="143" t="s">
        <v>110</v>
      </c>
      <c r="AY341" s="13" t="s">
        <v>111</v>
      </c>
      <c r="BE341" s="144">
        <f t="shared" si="73"/>
        <v>0</v>
      </c>
      <c r="BF341" s="144">
        <f t="shared" si="74"/>
        <v>0</v>
      </c>
      <c r="BG341" s="144">
        <f t="shared" si="75"/>
        <v>0</v>
      </c>
      <c r="BH341" s="144">
        <f t="shared" si="76"/>
        <v>0</v>
      </c>
      <c r="BI341" s="144">
        <f t="shared" si="77"/>
        <v>0</v>
      </c>
      <c r="BJ341" s="13" t="s">
        <v>110</v>
      </c>
      <c r="BK341" s="144">
        <f t="shared" si="78"/>
        <v>0</v>
      </c>
      <c r="BL341" s="13" t="s">
        <v>118</v>
      </c>
      <c r="BM341" s="143" t="s">
        <v>875</v>
      </c>
    </row>
    <row r="342" spans="2:65" s="11" customFormat="1" ht="22.75" customHeight="1" x14ac:dyDescent="0.25">
      <c r="B342" s="120"/>
      <c r="D342" s="121" t="s">
        <v>65</v>
      </c>
      <c r="E342" s="129" t="s">
        <v>876</v>
      </c>
      <c r="F342" s="129" t="s">
        <v>877</v>
      </c>
      <c r="J342" s="130">
        <f>BK342</f>
        <v>0</v>
      </c>
      <c r="L342" s="120"/>
      <c r="M342" s="124"/>
      <c r="P342" s="125">
        <f>P343</f>
        <v>0.34116000000000002</v>
      </c>
      <c r="R342" s="125">
        <f>R343</f>
        <v>7.6799999999999997E-5</v>
      </c>
      <c r="T342" s="126">
        <f>T343</f>
        <v>4.675E-2</v>
      </c>
      <c r="AR342" s="121" t="s">
        <v>110</v>
      </c>
      <c r="AT342" s="127" t="s">
        <v>65</v>
      </c>
      <c r="AU342" s="127" t="s">
        <v>72</v>
      </c>
      <c r="AY342" s="121" t="s">
        <v>111</v>
      </c>
      <c r="BK342" s="128">
        <f>BK343</f>
        <v>0</v>
      </c>
    </row>
    <row r="343" spans="2:65" s="1" customFormat="1" ht="24.15" customHeight="1" x14ac:dyDescent="0.2">
      <c r="B343" s="131"/>
      <c r="C343" s="132" t="s">
        <v>878</v>
      </c>
      <c r="D343" s="132" t="s">
        <v>114</v>
      </c>
      <c r="E343" s="133" t="s">
        <v>879</v>
      </c>
      <c r="F343" s="134" t="s">
        <v>880</v>
      </c>
      <c r="G343" s="135" t="s">
        <v>230</v>
      </c>
      <c r="H343" s="136">
        <v>1</v>
      </c>
      <c r="I343" s="137"/>
      <c r="J343" s="137">
        <f>ROUND(I343*H343,2)</f>
        <v>0</v>
      </c>
      <c r="K343" s="138"/>
      <c r="L343" s="25"/>
      <c r="M343" s="139" t="s">
        <v>1</v>
      </c>
      <c r="N343" s="140" t="s">
        <v>32</v>
      </c>
      <c r="O343" s="141">
        <v>0.34116000000000002</v>
      </c>
      <c r="P343" s="141">
        <f>O343*H343</f>
        <v>0.34116000000000002</v>
      </c>
      <c r="Q343" s="141">
        <v>7.6799999999999997E-5</v>
      </c>
      <c r="R343" s="141">
        <f>Q343*H343</f>
        <v>7.6799999999999997E-5</v>
      </c>
      <c r="S343" s="141">
        <v>4.675E-2</v>
      </c>
      <c r="T343" s="142">
        <f>S343*H343</f>
        <v>4.675E-2</v>
      </c>
      <c r="AR343" s="143" t="s">
        <v>118</v>
      </c>
      <c r="AT343" s="143" t="s">
        <v>114</v>
      </c>
      <c r="AU343" s="143" t="s">
        <v>110</v>
      </c>
      <c r="AY343" s="13" t="s">
        <v>111</v>
      </c>
      <c r="BE343" s="144">
        <f>IF(N343="základná",J343,0)</f>
        <v>0</v>
      </c>
      <c r="BF343" s="144">
        <f>IF(N343="znížená",J343,0)</f>
        <v>0</v>
      </c>
      <c r="BG343" s="144">
        <f>IF(N343="zákl. prenesená",J343,0)</f>
        <v>0</v>
      </c>
      <c r="BH343" s="144">
        <f>IF(N343="zníž. prenesená",J343,0)</f>
        <v>0</v>
      </c>
      <c r="BI343" s="144">
        <f>IF(N343="nulová",J343,0)</f>
        <v>0</v>
      </c>
      <c r="BJ343" s="13" t="s">
        <v>110</v>
      </c>
      <c r="BK343" s="144">
        <f>ROUND(I343*H343,2)</f>
        <v>0</v>
      </c>
      <c r="BL343" s="13" t="s">
        <v>118</v>
      </c>
      <c r="BM343" s="143" t="s">
        <v>881</v>
      </c>
    </row>
    <row r="344" spans="2:65" s="11" customFormat="1" ht="22.75" customHeight="1" x14ac:dyDescent="0.25">
      <c r="B344" s="120"/>
      <c r="D344" s="121" t="s">
        <v>65</v>
      </c>
      <c r="E344" s="129" t="s">
        <v>882</v>
      </c>
      <c r="F344" s="129" t="s">
        <v>883</v>
      </c>
      <c r="J344" s="130">
        <f>BK344</f>
        <v>0</v>
      </c>
      <c r="L344" s="120"/>
      <c r="M344" s="124"/>
      <c r="P344" s="125">
        <f>SUM(P345:P347)</f>
        <v>1.2663899999999999</v>
      </c>
      <c r="R344" s="125">
        <f>SUM(R345:R347)</f>
        <v>2.1854999999999997E-4</v>
      </c>
      <c r="T344" s="126">
        <f>SUM(T345:T347)</f>
        <v>0</v>
      </c>
      <c r="AR344" s="121" t="s">
        <v>110</v>
      </c>
      <c r="AT344" s="127" t="s">
        <v>65</v>
      </c>
      <c r="AU344" s="127" t="s">
        <v>72</v>
      </c>
      <c r="AY344" s="121" t="s">
        <v>111</v>
      </c>
      <c r="BK344" s="128">
        <f>SUM(BK345:BK347)</f>
        <v>0</v>
      </c>
    </row>
    <row r="345" spans="2:65" s="1" customFormat="1" ht="37.75" customHeight="1" x14ac:dyDescent="0.2">
      <c r="B345" s="131"/>
      <c r="C345" s="132" t="s">
        <v>884</v>
      </c>
      <c r="D345" s="132" t="s">
        <v>114</v>
      </c>
      <c r="E345" s="133" t="s">
        <v>885</v>
      </c>
      <c r="F345" s="134" t="s">
        <v>886</v>
      </c>
      <c r="G345" s="135" t="s">
        <v>243</v>
      </c>
      <c r="H345" s="136">
        <v>1</v>
      </c>
      <c r="I345" s="137"/>
      <c r="J345" s="137">
        <f>ROUND(I345*H345,2)</f>
        <v>0</v>
      </c>
      <c r="K345" s="138"/>
      <c r="L345" s="25"/>
      <c r="M345" s="139" t="s">
        <v>1</v>
      </c>
      <c r="N345" s="140" t="s">
        <v>32</v>
      </c>
      <c r="O345" s="141">
        <v>0.42213000000000001</v>
      </c>
      <c r="P345" s="141">
        <f>O345*H345</f>
        <v>0.42213000000000001</v>
      </c>
      <c r="Q345" s="141">
        <v>7.2849999999999995E-5</v>
      </c>
      <c r="R345" s="141">
        <f>Q345*H345</f>
        <v>7.2849999999999995E-5</v>
      </c>
      <c r="S345" s="141">
        <v>0</v>
      </c>
      <c r="T345" s="142">
        <f>S345*H345</f>
        <v>0</v>
      </c>
      <c r="AR345" s="143" t="s">
        <v>118</v>
      </c>
      <c r="AT345" s="143" t="s">
        <v>114</v>
      </c>
      <c r="AU345" s="143" t="s">
        <v>110</v>
      </c>
      <c r="AY345" s="13" t="s">
        <v>111</v>
      </c>
      <c r="BE345" s="144">
        <f>IF(N345="základná",J345,0)</f>
        <v>0</v>
      </c>
      <c r="BF345" s="144">
        <f>IF(N345="znížená",J345,0)</f>
        <v>0</v>
      </c>
      <c r="BG345" s="144">
        <f>IF(N345="zákl. prenesená",J345,0)</f>
        <v>0</v>
      </c>
      <c r="BH345" s="144">
        <f>IF(N345="zníž. prenesená",J345,0)</f>
        <v>0</v>
      </c>
      <c r="BI345" s="144">
        <f>IF(N345="nulová",J345,0)</f>
        <v>0</v>
      </c>
      <c r="BJ345" s="13" t="s">
        <v>110</v>
      </c>
      <c r="BK345" s="144">
        <f>ROUND(I345*H345,2)</f>
        <v>0</v>
      </c>
      <c r="BL345" s="13" t="s">
        <v>118</v>
      </c>
      <c r="BM345" s="143" t="s">
        <v>887</v>
      </c>
    </row>
    <row r="346" spans="2:65" s="1" customFormat="1" ht="37.75" customHeight="1" x14ac:dyDescent="0.2">
      <c r="B346" s="131"/>
      <c r="C346" s="132" t="s">
        <v>888</v>
      </c>
      <c r="D346" s="132" t="s">
        <v>114</v>
      </c>
      <c r="E346" s="133" t="s">
        <v>889</v>
      </c>
      <c r="F346" s="134" t="s">
        <v>890</v>
      </c>
      <c r="G346" s="135" t="s">
        <v>243</v>
      </c>
      <c r="H346" s="136">
        <v>1</v>
      </c>
      <c r="I346" s="137"/>
      <c r="J346" s="137">
        <f>ROUND(I346*H346,2)</f>
        <v>0</v>
      </c>
      <c r="K346" s="138"/>
      <c r="L346" s="25"/>
      <c r="M346" s="139" t="s">
        <v>1</v>
      </c>
      <c r="N346" s="140" t="s">
        <v>32</v>
      </c>
      <c r="O346" s="141">
        <v>0.42213000000000001</v>
      </c>
      <c r="P346" s="141">
        <f>O346*H346</f>
        <v>0.42213000000000001</v>
      </c>
      <c r="Q346" s="141">
        <v>7.2849999999999995E-5</v>
      </c>
      <c r="R346" s="141">
        <f>Q346*H346</f>
        <v>7.2849999999999995E-5</v>
      </c>
      <c r="S346" s="141">
        <v>0</v>
      </c>
      <c r="T346" s="142">
        <f>S346*H346</f>
        <v>0</v>
      </c>
      <c r="AR346" s="143" t="s">
        <v>118</v>
      </c>
      <c r="AT346" s="143" t="s">
        <v>114</v>
      </c>
      <c r="AU346" s="143" t="s">
        <v>110</v>
      </c>
      <c r="AY346" s="13" t="s">
        <v>111</v>
      </c>
      <c r="BE346" s="144">
        <f>IF(N346="základná",J346,0)</f>
        <v>0</v>
      </c>
      <c r="BF346" s="144">
        <f>IF(N346="znížená",J346,0)</f>
        <v>0</v>
      </c>
      <c r="BG346" s="144">
        <f>IF(N346="zákl. prenesená",J346,0)</f>
        <v>0</v>
      </c>
      <c r="BH346" s="144">
        <f>IF(N346="zníž. prenesená",J346,0)</f>
        <v>0</v>
      </c>
      <c r="BI346" s="144">
        <f>IF(N346="nulová",J346,0)</f>
        <v>0</v>
      </c>
      <c r="BJ346" s="13" t="s">
        <v>110</v>
      </c>
      <c r="BK346" s="144">
        <f>ROUND(I346*H346,2)</f>
        <v>0</v>
      </c>
      <c r="BL346" s="13" t="s">
        <v>118</v>
      </c>
      <c r="BM346" s="143" t="s">
        <v>891</v>
      </c>
    </row>
    <row r="347" spans="2:65" s="1" customFormat="1" ht="24.15" customHeight="1" x14ac:dyDescent="0.2">
      <c r="B347" s="131"/>
      <c r="C347" s="132" t="s">
        <v>892</v>
      </c>
      <c r="D347" s="132" t="s">
        <v>114</v>
      </c>
      <c r="E347" s="133" t="s">
        <v>893</v>
      </c>
      <c r="F347" s="134" t="s">
        <v>894</v>
      </c>
      <c r="G347" s="135" t="s">
        <v>243</v>
      </c>
      <c r="H347" s="136">
        <v>1</v>
      </c>
      <c r="I347" s="137"/>
      <c r="J347" s="137">
        <f>ROUND(I347*H347,2)</f>
        <v>0</v>
      </c>
      <c r="K347" s="138"/>
      <c r="L347" s="25"/>
      <c r="M347" s="139" t="s">
        <v>1</v>
      </c>
      <c r="N347" s="140" t="s">
        <v>32</v>
      </c>
      <c r="O347" s="141">
        <v>0.42213000000000001</v>
      </c>
      <c r="P347" s="141">
        <f>O347*H347</f>
        <v>0.42213000000000001</v>
      </c>
      <c r="Q347" s="141">
        <v>7.2849999999999995E-5</v>
      </c>
      <c r="R347" s="141">
        <f>Q347*H347</f>
        <v>7.2849999999999995E-5</v>
      </c>
      <c r="S347" s="141">
        <v>0</v>
      </c>
      <c r="T347" s="142">
        <f>S347*H347</f>
        <v>0</v>
      </c>
      <c r="AR347" s="143" t="s">
        <v>118</v>
      </c>
      <c r="AT347" s="143" t="s">
        <v>114</v>
      </c>
      <c r="AU347" s="143" t="s">
        <v>110</v>
      </c>
      <c r="AY347" s="13" t="s">
        <v>111</v>
      </c>
      <c r="BE347" s="144">
        <f>IF(N347="základná",J347,0)</f>
        <v>0</v>
      </c>
      <c r="BF347" s="144">
        <f>IF(N347="znížená",J347,0)</f>
        <v>0</v>
      </c>
      <c r="BG347" s="144">
        <f>IF(N347="zákl. prenesená",J347,0)</f>
        <v>0</v>
      </c>
      <c r="BH347" s="144">
        <f>IF(N347="zníž. prenesená",J347,0)</f>
        <v>0</v>
      </c>
      <c r="BI347" s="144">
        <f>IF(N347="nulová",J347,0)</f>
        <v>0</v>
      </c>
      <c r="BJ347" s="13" t="s">
        <v>110</v>
      </c>
      <c r="BK347" s="144">
        <f>ROUND(I347*H347,2)</f>
        <v>0</v>
      </c>
      <c r="BL347" s="13" t="s">
        <v>118</v>
      </c>
      <c r="BM347" s="143" t="s">
        <v>895</v>
      </c>
    </row>
    <row r="348" spans="2:65" s="11" customFormat="1" ht="22.75" customHeight="1" x14ac:dyDescent="0.25">
      <c r="B348" s="120"/>
      <c r="D348" s="121" t="s">
        <v>65</v>
      </c>
      <c r="E348" s="129" t="s">
        <v>896</v>
      </c>
      <c r="F348" s="129" t="s">
        <v>897</v>
      </c>
      <c r="J348" s="130">
        <f>BK348</f>
        <v>0</v>
      </c>
      <c r="L348" s="120"/>
      <c r="M348" s="124"/>
      <c r="P348" s="125">
        <f>SUM(P349:P350)</f>
        <v>15.458279999999998</v>
      </c>
      <c r="R348" s="125">
        <f>SUM(R349:R350)</f>
        <v>1.4609759999999999E-2</v>
      </c>
      <c r="T348" s="126">
        <f>SUM(T349:T350)</f>
        <v>0</v>
      </c>
      <c r="AR348" s="121" t="s">
        <v>110</v>
      </c>
      <c r="AT348" s="127" t="s">
        <v>65</v>
      </c>
      <c r="AU348" s="127" t="s">
        <v>72</v>
      </c>
      <c r="AY348" s="121" t="s">
        <v>111</v>
      </c>
      <c r="BK348" s="128">
        <f>SUM(BK349:BK350)</f>
        <v>0</v>
      </c>
    </row>
    <row r="349" spans="2:65" s="1" customFormat="1" ht="33" customHeight="1" x14ac:dyDescent="0.2">
      <c r="B349" s="131"/>
      <c r="C349" s="132" t="s">
        <v>898</v>
      </c>
      <c r="D349" s="132" t="s">
        <v>114</v>
      </c>
      <c r="E349" s="133" t="s">
        <v>899</v>
      </c>
      <c r="F349" s="134" t="s">
        <v>900</v>
      </c>
      <c r="G349" s="135" t="s">
        <v>117</v>
      </c>
      <c r="H349" s="136">
        <v>40</v>
      </c>
      <c r="I349" s="137"/>
      <c r="J349" s="137">
        <f>ROUND(I349*H349,2)</f>
        <v>0</v>
      </c>
      <c r="K349" s="138"/>
      <c r="L349" s="25"/>
      <c r="M349" s="139" t="s">
        <v>1</v>
      </c>
      <c r="N349" s="140" t="s">
        <v>32</v>
      </c>
      <c r="O349" s="141">
        <v>8.2129999999999995E-2</v>
      </c>
      <c r="P349" s="141">
        <f>O349*H349</f>
        <v>3.2851999999999997</v>
      </c>
      <c r="Q349" s="141">
        <v>6.9380000000000003E-5</v>
      </c>
      <c r="R349" s="141">
        <f>Q349*H349</f>
        <v>2.7752000000000002E-3</v>
      </c>
      <c r="S349" s="141">
        <v>0</v>
      </c>
      <c r="T349" s="142">
        <f>S349*H349</f>
        <v>0</v>
      </c>
      <c r="AR349" s="143" t="s">
        <v>118</v>
      </c>
      <c r="AT349" s="143" t="s">
        <v>114</v>
      </c>
      <c r="AU349" s="143" t="s">
        <v>110</v>
      </c>
      <c r="AY349" s="13" t="s">
        <v>111</v>
      </c>
      <c r="BE349" s="144">
        <f>IF(N349="základná",J349,0)</f>
        <v>0</v>
      </c>
      <c r="BF349" s="144">
        <f>IF(N349="znížená",J349,0)</f>
        <v>0</v>
      </c>
      <c r="BG349" s="144">
        <f>IF(N349="zákl. prenesená",J349,0)</f>
        <v>0</v>
      </c>
      <c r="BH349" s="144">
        <f>IF(N349="zníž. prenesená",J349,0)</f>
        <v>0</v>
      </c>
      <c r="BI349" s="144">
        <f>IF(N349="nulová",J349,0)</f>
        <v>0</v>
      </c>
      <c r="BJ349" s="13" t="s">
        <v>110</v>
      </c>
      <c r="BK349" s="144">
        <f>ROUND(I349*H349,2)</f>
        <v>0</v>
      </c>
      <c r="BL349" s="13" t="s">
        <v>118</v>
      </c>
      <c r="BM349" s="143" t="s">
        <v>901</v>
      </c>
    </row>
    <row r="350" spans="2:65" s="1" customFormat="1" ht="33" customHeight="1" x14ac:dyDescent="0.2">
      <c r="B350" s="131"/>
      <c r="C350" s="132" t="s">
        <v>902</v>
      </c>
      <c r="D350" s="132" t="s">
        <v>114</v>
      </c>
      <c r="E350" s="133" t="s">
        <v>1097</v>
      </c>
      <c r="F350" s="134" t="s">
        <v>1098</v>
      </c>
      <c r="G350" s="135" t="s">
        <v>117</v>
      </c>
      <c r="H350" s="136">
        <v>124</v>
      </c>
      <c r="I350" s="137"/>
      <c r="J350" s="137">
        <f>ROUND(I350*H350,2)</f>
        <v>0</v>
      </c>
      <c r="K350" s="138"/>
      <c r="L350" s="25"/>
      <c r="M350" s="139" t="s">
        <v>1</v>
      </c>
      <c r="N350" s="140" t="s">
        <v>32</v>
      </c>
      <c r="O350" s="141">
        <v>9.8169999999999993E-2</v>
      </c>
      <c r="P350" s="141">
        <f>O350*H350</f>
        <v>12.173079999999999</v>
      </c>
      <c r="Q350" s="141">
        <v>9.5439999999999994E-5</v>
      </c>
      <c r="R350" s="141">
        <f>Q350*H350</f>
        <v>1.1834559999999999E-2</v>
      </c>
      <c r="S350" s="141">
        <v>0</v>
      </c>
      <c r="T350" s="142">
        <f>S350*H350</f>
        <v>0</v>
      </c>
      <c r="AR350" s="143" t="s">
        <v>118</v>
      </c>
      <c r="AT350" s="143" t="s">
        <v>114</v>
      </c>
      <c r="AU350" s="143" t="s">
        <v>110</v>
      </c>
      <c r="AY350" s="13" t="s">
        <v>111</v>
      </c>
      <c r="BE350" s="144">
        <f>IF(N350="základná",J350,0)</f>
        <v>0</v>
      </c>
      <c r="BF350" s="144">
        <f>IF(N350="znížená",J350,0)</f>
        <v>0</v>
      </c>
      <c r="BG350" s="144">
        <f>IF(N350="zákl. prenesená",J350,0)</f>
        <v>0</v>
      </c>
      <c r="BH350" s="144">
        <f>IF(N350="zníž. prenesená",J350,0)</f>
        <v>0</v>
      </c>
      <c r="BI350" s="144">
        <f>IF(N350="nulová",J350,0)</f>
        <v>0</v>
      </c>
      <c r="BJ350" s="13" t="s">
        <v>110</v>
      </c>
      <c r="BK350" s="144">
        <f>ROUND(I350*H350,2)</f>
        <v>0</v>
      </c>
      <c r="BL350" s="13" t="s">
        <v>118</v>
      </c>
      <c r="BM350" s="143" t="s">
        <v>903</v>
      </c>
    </row>
    <row r="351" spans="2:65" s="11" customFormat="1" ht="26" customHeight="1" x14ac:dyDescent="0.35">
      <c r="B351" s="120"/>
      <c r="D351" s="121" t="s">
        <v>65</v>
      </c>
      <c r="E351" s="122" t="s">
        <v>120</v>
      </c>
      <c r="F351" s="122" t="s">
        <v>904</v>
      </c>
      <c r="J351" s="123">
        <f>BK351</f>
        <v>0</v>
      </c>
      <c r="L351" s="120"/>
      <c r="M351" s="124"/>
      <c r="P351" s="125">
        <f>P352</f>
        <v>37.346000000000004</v>
      </c>
      <c r="R351" s="125">
        <f>R352</f>
        <v>0</v>
      </c>
      <c r="T351" s="126">
        <f>T352</f>
        <v>0</v>
      </c>
      <c r="AR351" s="121" t="s">
        <v>125</v>
      </c>
      <c r="AT351" s="127" t="s">
        <v>65</v>
      </c>
      <c r="AU351" s="127" t="s">
        <v>66</v>
      </c>
      <c r="AY351" s="121" t="s">
        <v>111</v>
      </c>
      <c r="BK351" s="128">
        <f>BK352</f>
        <v>0</v>
      </c>
    </row>
    <row r="352" spans="2:65" s="11" customFormat="1" ht="22.75" customHeight="1" x14ac:dyDescent="0.25">
      <c r="B352" s="120"/>
      <c r="D352" s="121" t="s">
        <v>65</v>
      </c>
      <c r="E352" s="129" t="s">
        <v>905</v>
      </c>
      <c r="F352" s="129" t="s">
        <v>906</v>
      </c>
      <c r="J352" s="130">
        <f>BK352</f>
        <v>0</v>
      </c>
      <c r="L352" s="120"/>
      <c r="M352" s="124"/>
      <c r="P352" s="125">
        <f>P353</f>
        <v>37.346000000000004</v>
      </c>
      <c r="R352" s="125">
        <f>R353</f>
        <v>0</v>
      </c>
      <c r="T352" s="126">
        <f>T353</f>
        <v>0</v>
      </c>
      <c r="AR352" s="121" t="s">
        <v>125</v>
      </c>
      <c r="AT352" s="127" t="s">
        <v>65</v>
      </c>
      <c r="AU352" s="127" t="s">
        <v>72</v>
      </c>
      <c r="AY352" s="121" t="s">
        <v>111</v>
      </c>
      <c r="BK352" s="128">
        <f>BK353</f>
        <v>0</v>
      </c>
    </row>
    <row r="353" spans="2:65" s="1" customFormat="1" ht="37.75" customHeight="1" x14ac:dyDescent="0.2">
      <c r="B353" s="131"/>
      <c r="C353" s="132" t="s">
        <v>907</v>
      </c>
      <c r="D353" s="132" t="s">
        <v>114</v>
      </c>
      <c r="E353" s="133" t="s">
        <v>908</v>
      </c>
      <c r="F353" s="134" t="s">
        <v>909</v>
      </c>
      <c r="G353" s="135" t="s">
        <v>117</v>
      </c>
      <c r="H353" s="136">
        <v>142</v>
      </c>
      <c r="I353" s="137"/>
      <c r="J353" s="137">
        <f>ROUND(I353*H353,2)</f>
        <v>0</v>
      </c>
      <c r="K353" s="138"/>
      <c r="L353" s="25"/>
      <c r="M353" s="139" t="s">
        <v>1</v>
      </c>
      <c r="N353" s="140" t="s">
        <v>32</v>
      </c>
      <c r="O353" s="141">
        <v>0.26300000000000001</v>
      </c>
      <c r="P353" s="141">
        <f>O353*H353</f>
        <v>37.346000000000004</v>
      </c>
      <c r="Q353" s="141">
        <v>0</v>
      </c>
      <c r="R353" s="141">
        <f>Q353*H353</f>
        <v>0</v>
      </c>
      <c r="S353" s="141">
        <v>0</v>
      </c>
      <c r="T353" s="142">
        <f>S353*H353</f>
        <v>0</v>
      </c>
      <c r="AR353" s="143" t="s">
        <v>366</v>
      </c>
      <c r="AT353" s="143" t="s">
        <v>114</v>
      </c>
      <c r="AU353" s="143" t="s">
        <v>110</v>
      </c>
      <c r="AY353" s="13" t="s">
        <v>111</v>
      </c>
      <c r="BE353" s="144">
        <f>IF(N353="základná",J353,0)</f>
        <v>0</v>
      </c>
      <c r="BF353" s="144">
        <f>IF(N353="znížená",J353,0)</f>
        <v>0</v>
      </c>
      <c r="BG353" s="144">
        <f>IF(N353="zákl. prenesená",J353,0)</f>
        <v>0</v>
      </c>
      <c r="BH353" s="144">
        <f>IF(N353="zníž. prenesená",J353,0)</f>
        <v>0</v>
      </c>
      <c r="BI353" s="144">
        <f>IF(N353="nulová",J353,0)</f>
        <v>0</v>
      </c>
      <c r="BJ353" s="13" t="s">
        <v>110</v>
      </c>
      <c r="BK353" s="144">
        <f>ROUND(I353*H353,2)</f>
        <v>0</v>
      </c>
      <c r="BL353" s="13" t="s">
        <v>366</v>
      </c>
      <c r="BM353" s="143" t="s">
        <v>910</v>
      </c>
    </row>
    <row r="354" spans="2:65" s="11" customFormat="1" ht="26" customHeight="1" x14ac:dyDescent="0.35">
      <c r="B354" s="120"/>
      <c r="D354" s="121" t="s">
        <v>65</v>
      </c>
      <c r="E354" s="122" t="s">
        <v>911</v>
      </c>
      <c r="F354" s="122" t="s">
        <v>912</v>
      </c>
      <c r="J354" s="123">
        <f>BK354</f>
        <v>0</v>
      </c>
      <c r="L354" s="120"/>
      <c r="M354" s="124"/>
      <c r="P354" s="125">
        <f>SUM(P355:P369)</f>
        <v>15.900000000000006</v>
      </c>
      <c r="R354" s="125">
        <f>SUM(R355:R369)</f>
        <v>0</v>
      </c>
      <c r="T354" s="126">
        <f>SUM(T355:T369)</f>
        <v>0</v>
      </c>
      <c r="AR354" s="121" t="s">
        <v>129</v>
      </c>
      <c r="AT354" s="127" t="s">
        <v>65</v>
      </c>
      <c r="AU354" s="127" t="s">
        <v>66</v>
      </c>
      <c r="AY354" s="121" t="s">
        <v>111</v>
      </c>
      <c r="BK354" s="128">
        <f>SUM(BK355:BK369)</f>
        <v>0</v>
      </c>
    </row>
    <row r="355" spans="2:65" s="1" customFormat="1" ht="24.15" customHeight="1" x14ac:dyDescent="0.2">
      <c r="B355" s="131"/>
      <c r="C355" s="132" t="s">
        <v>913</v>
      </c>
      <c r="D355" s="132" t="s">
        <v>114</v>
      </c>
      <c r="E355" s="133" t="s">
        <v>914</v>
      </c>
      <c r="F355" s="134" t="s">
        <v>915</v>
      </c>
      <c r="G355" s="135" t="s">
        <v>243</v>
      </c>
      <c r="H355" s="136">
        <v>1</v>
      </c>
      <c r="I355" s="137"/>
      <c r="J355" s="137">
        <f t="shared" ref="J355:J369" si="83">ROUND(I355*H355,2)</f>
        <v>0</v>
      </c>
      <c r="K355" s="138"/>
      <c r="L355" s="25"/>
      <c r="M355" s="139" t="s">
        <v>1</v>
      </c>
      <c r="N355" s="140" t="s">
        <v>32</v>
      </c>
      <c r="O355" s="141">
        <v>1.06</v>
      </c>
      <c r="P355" s="141">
        <f t="shared" ref="P355:P369" si="84">O355*H355</f>
        <v>1.06</v>
      </c>
      <c r="Q355" s="141">
        <v>0</v>
      </c>
      <c r="R355" s="141">
        <f t="shared" ref="R355:R369" si="85">Q355*H355</f>
        <v>0</v>
      </c>
      <c r="S355" s="141">
        <v>0</v>
      </c>
      <c r="T355" s="142">
        <f t="shared" ref="T355:T369" si="86">S355*H355</f>
        <v>0</v>
      </c>
      <c r="AR355" s="143" t="s">
        <v>916</v>
      </c>
      <c r="AT355" s="143" t="s">
        <v>114</v>
      </c>
      <c r="AU355" s="143" t="s">
        <v>72</v>
      </c>
      <c r="AY355" s="13" t="s">
        <v>111</v>
      </c>
      <c r="BE355" s="144">
        <f t="shared" ref="BE355:BE369" si="87">IF(N355="základná",J355,0)</f>
        <v>0</v>
      </c>
      <c r="BF355" s="144">
        <f t="shared" ref="BF355:BF369" si="88">IF(N355="znížená",J355,0)</f>
        <v>0</v>
      </c>
      <c r="BG355" s="144">
        <f t="shared" ref="BG355:BG369" si="89">IF(N355="zákl. prenesená",J355,0)</f>
        <v>0</v>
      </c>
      <c r="BH355" s="144">
        <f t="shared" ref="BH355:BH369" si="90">IF(N355="zníž. prenesená",J355,0)</f>
        <v>0</v>
      </c>
      <c r="BI355" s="144">
        <f t="shared" ref="BI355:BI369" si="91">IF(N355="nulová",J355,0)</f>
        <v>0</v>
      </c>
      <c r="BJ355" s="13" t="s">
        <v>110</v>
      </c>
      <c r="BK355" s="144">
        <f t="shared" ref="BK355:BK369" si="92">ROUND(I355*H355,2)</f>
        <v>0</v>
      </c>
      <c r="BL355" s="13" t="s">
        <v>916</v>
      </c>
      <c r="BM355" s="143" t="s">
        <v>917</v>
      </c>
    </row>
    <row r="356" spans="2:65" s="1" customFormat="1" ht="16.5" customHeight="1" x14ac:dyDescent="0.2">
      <c r="B356" s="131"/>
      <c r="C356" s="132" t="s">
        <v>918</v>
      </c>
      <c r="D356" s="132" t="s">
        <v>114</v>
      </c>
      <c r="E356" s="133" t="s">
        <v>919</v>
      </c>
      <c r="F356" s="134" t="s">
        <v>920</v>
      </c>
      <c r="G356" s="135" t="s">
        <v>921</v>
      </c>
      <c r="H356" s="136">
        <v>1</v>
      </c>
      <c r="I356" s="137"/>
      <c r="J356" s="137">
        <f t="shared" si="83"/>
        <v>0</v>
      </c>
      <c r="K356" s="138"/>
      <c r="L356" s="25"/>
      <c r="M356" s="139" t="s">
        <v>1</v>
      </c>
      <c r="N356" s="140" t="s">
        <v>32</v>
      </c>
      <c r="O356" s="141">
        <v>1.06</v>
      </c>
      <c r="P356" s="141">
        <f t="shared" si="84"/>
        <v>1.06</v>
      </c>
      <c r="Q356" s="141">
        <v>0</v>
      </c>
      <c r="R356" s="141">
        <f t="shared" si="85"/>
        <v>0</v>
      </c>
      <c r="S356" s="141">
        <v>0</v>
      </c>
      <c r="T356" s="142">
        <f t="shared" si="86"/>
        <v>0</v>
      </c>
      <c r="AR356" s="143" t="s">
        <v>916</v>
      </c>
      <c r="AT356" s="143" t="s">
        <v>114</v>
      </c>
      <c r="AU356" s="143" t="s">
        <v>72</v>
      </c>
      <c r="AY356" s="13" t="s">
        <v>111</v>
      </c>
      <c r="BE356" s="144">
        <f t="shared" si="87"/>
        <v>0</v>
      </c>
      <c r="BF356" s="144">
        <f t="shared" si="88"/>
        <v>0</v>
      </c>
      <c r="BG356" s="144">
        <f t="shared" si="89"/>
        <v>0</v>
      </c>
      <c r="BH356" s="144">
        <f t="shared" si="90"/>
        <v>0</v>
      </c>
      <c r="BI356" s="144">
        <f t="shared" si="91"/>
        <v>0</v>
      </c>
      <c r="BJ356" s="13" t="s">
        <v>110</v>
      </c>
      <c r="BK356" s="144">
        <f t="shared" si="92"/>
        <v>0</v>
      </c>
      <c r="BL356" s="13" t="s">
        <v>916</v>
      </c>
      <c r="BM356" s="143" t="s">
        <v>922</v>
      </c>
    </row>
    <row r="357" spans="2:65" s="1" customFormat="1" ht="21.75" customHeight="1" x14ac:dyDescent="0.2">
      <c r="B357" s="131"/>
      <c r="C357" s="132" t="s">
        <v>923</v>
      </c>
      <c r="D357" s="132" t="s">
        <v>114</v>
      </c>
      <c r="E357" s="133" t="s">
        <v>924</v>
      </c>
      <c r="F357" s="134" t="s">
        <v>925</v>
      </c>
      <c r="G357" s="135" t="s">
        <v>243</v>
      </c>
      <c r="H357" s="136">
        <v>1</v>
      </c>
      <c r="I357" s="137"/>
      <c r="J357" s="137">
        <f t="shared" si="83"/>
        <v>0</v>
      </c>
      <c r="K357" s="138"/>
      <c r="L357" s="25"/>
      <c r="M357" s="139" t="s">
        <v>1</v>
      </c>
      <c r="N357" s="140" t="s">
        <v>32</v>
      </c>
      <c r="O357" s="141">
        <v>1.06</v>
      </c>
      <c r="P357" s="141">
        <f t="shared" si="84"/>
        <v>1.06</v>
      </c>
      <c r="Q357" s="141">
        <v>0</v>
      </c>
      <c r="R357" s="141">
        <f t="shared" si="85"/>
        <v>0</v>
      </c>
      <c r="S357" s="141">
        <v>0</v>
      </c>
      <c r="T357" s="142">
        <f t="shared" si="86"/>
        <v>0</v>
      </c>
      <c r="AR357" s="143" t="s">
        <v>916</v>
      </c>
      <c r="AT357" s="143" t="s">
        <v>114</v>
      </c>
      <c r="AU357" s="143" t="s">
        <v>72</v>
      </c>
      <c r="AY357" s="13" t="s">
        <v>111</v>
      </c>
      <c r="BE357" s="144">
        <f t="shared" si="87"/>
        <v>0</v>
      </c>
      <c r="BF357" s="144">
        <f t="shared" si="88"/>
        <v>0</v>
      </c>
      <c r="BG357" s="144">
        <f t="shared" si="89"/>
        <v>0</v>
      </c>
      <c r="BH357" s="144">
        <f t="shared" si="90"/>
        <v>0</v>
      </c>
      <c r="BI357" s="144">
        <f t="shared" si="91"/>
        <v>0</v>
      </c>
      <c r="BJ357" s="13" t="s">
        <v>110</v>
      </c>
      <c r="BK357" s="144">
        <f t="shared" si="92"/>
        <v>0</v>
      </c>
      <c r="BL357" s="13" t="s">
        <v>916</v>
      </c>
      <c r="BM357" s="143" t="s">
        <v>926</v>
      </c>
    </row>
    <row r="358" spans="2:65" s="1" customFormat="1" ht="24.15" customHeight="1" x14ac:dyDescent="0.2">
      <c r="B358" s="131"/>
      <c r="C358" s="132" t="s">
        <v>927</v>
      </c>
      <c r="D358" s="132" t="s">
        <v>114</v>
      </c>
      <c r="E358" s="133" t="s">
        <v>928</v>
      </c>
      <c r="F358" s="134" t="s">
        <v>929</v>
      </c>
      <c r="G358" s="135" t="s">
        <v>243</v>
      </c>
      <c r="H358" s="136">
        <v>1</v>
      </c>
      <c r="I358" s="137"/>
      <c r="J358" s="137">
        <f t="shared" si="83"/>
        <v>0</v>
      </c>
      <c r="K358" s="138"/>
      <c r="L358" s="25"/>
      <c r="M358" s="139" t="s">
        <v>1</v>
      </c>
      <c r="N358" s="140" t="s">
        <v>32</v>
      </c>
      <c r="O358" s="141">
        <v>1.06</v>
      </c>
      <c r="P358" s="141">
        <f t="shared" si="84"/>
        <v>1.06</v>
      </c>
      <c r="Q358" s="141">
        <v>0</v>
      </c>
      <c r="R358" s="141">
        <f t="shared" si="85"/>
        <v>0</v>
      </c>
      <c r="S358" s="141">
        <v>0</v>
      </c>
      <c r="T358" s="142">
        <f t="shared" si="86"/>
        <v>0</v>
      </c>
      <c r="AR358" s="143" t="s">
        <v>916</v>
      </c>
      <c r="AT358" s="143" t="s">
        <v>114</v>
      </c>
      <c r="AU358" s="143" t="s">
        <v>72</v>
      </c>
      <c r="AY358" s="13" t="s">
        <v>111</v>
      </c>
      <c r="BE358" s="144">
        <f t="shared" si="87"/>
        <v>0</v>
      </c>
      <c r="BF358" s="144">
        <f t="shared" si="88"/>
        <v>0</v>
      </c>
      <c r="BG358" s="144">
        <f t="shared" si="89"/>
        <v>0</v>
      </c>
      <c r="BH358" s="144">
        <f t="shared" si="90"/>
        <v>0</v>
      </c>
      <c r="BI358" s="144">
        <f t="shared" si="91"/>
        <v>0</v>
      </c>
      <c r="BJ358" s="13" t="s">
        <v>110</v>
      </c>
      <c r="BK358" s="144">
        <f t="shared" si="92"/>
        <v>0</v>
      </c>
      <c r="BL358" s="13" t="s">
        <v>916</v>
      </c>
      <c r="BM358" s="143" t="s">
        <v>930</v>
      </c>
    </row>
    <row r="359" spans="2:65" s="1" customFormat="1" ht="16.5" customHeight="1" x14ac:dyDescent="0.2">
      <c r="B359" s="131"/>
      <c r="C359" s="132" t="s">
        <v>931</v>
      </c>
      <c r="D359" s="132" t="s">
        <v>114</v>
      </c>
      <c r="E359" s="133" t="s">
        <v>932</v>
      </c>
      <c r="F359" s="134" t="s">
        <v>933</v>
      </c>
      <c r="G359" s="135" t="s">
        <v>243</v>
      </c>
      <c r="H359" s="136">
        <v>1</v>
      </c>
      <c r="I359" s="137"/>
      <c r="J359" s="137">
        <f t="shared" si="83"/>
        <v>0</v>
      </c>
      <c r="K359" s="138"/>
      <c r="L359" s="25"/>
      <c r="M359" s="139" t="s">
        <v>1</v>
      </c>
      <c r="N359" s="140" t="s">
        <v>32</v>
      </c>
      <c r="O359" s="141">
        <v>1.06</v>
      </c>
      <c r="P359" s="141">
        <f t="shared" si="84"/>
        <v>1.06</v>
      </c>
      <c r="Q359" s="141">
        <v>0</v>
      </c>
      <c r="R359" s="141">
        <f t="shared" si="85"/>
        <v>0</v>
      </c>
      <c r="S359" s="141">
        <v>0</v>
      </c>
      <c r="T359" s="142">
        <f t="shared" si="86"/>
        <v>0</v>
      </c>
      <c r="AR359" s="143" t="s">
        <v>916</v>
      </c>
      <c r="AT359" s="143" t="s">
        <v>114</v>
      </c>
      <c r="AU359" s="143" t="s">
        <v>72</v>
      </c>
      <c r="AY359" s="13" t="s">
        <v>111</v>
      </c>
      <c r="BE359" s="144">
        <f t="shared" si="87"/>
        <v>0</v>
      </c>
      <c r="BF359" s="144">
        <f t="shared" si="88"/>
        <v>0</v>
      </c>
      <c r="BG359" s="144">
        <f t="shared" si="89"/>
        <v>0</v>
      </c>
      <c r="BH359" s="144">
        <f t="shared" si="90"/>
        <v>0</v>
      </c>
      <c r="BI359" s="144">
        <f t="shared" si="91"/>
        <v>0</v>
      </c>
      <c r="BJ359" s="13" t="s">
        <v>110</v>
      </c>
      <c r="BK359" s="144">
        <f t="shared" si="92"/>
        <v>0</v>
      </c>
      <c r="BL359" s="13" t="s">
        <v>916</v>
      </c>
      <c r="BM359" s="143" t="s">
        <v>934</v>
      </c>
    </row>
    <row r="360" spans="2:65" s="1" customFormat="1" ht="16.5" customHeight="1" x14ac:dyDescent="0.2">
      <c r="B360" s="131"/>
      <c r="C360" s="132" t="s">
        <v>935</v>
      </c>
      <c r="D360" s="132" t="s">
        <v>114</v>
      </c>
      <c r="E360" s="133" t="s">
        <v>936</v>
      </c>
      <c r="F360" s="134" t="s">
        <v>937</v>
      </c>
      <c r="G360" s="135" t="s">
        <v>243</v>
      </c>
      <c r="H360" s="136">
        <v>1</v>
      </c>
      <c r="I360" s="137"/>
      <c r="J360" s="137">
        <f t="shared" si="83"/>
        <v>0</v>
      </c>
      <c r="K360" s="138"/>
      <c r="L360" s="25"/>
      <c r="M360" s="139" t="s">
        <v>1</v>
      </c>
      <c r="N360" s="140" t="s">
        <v>32</v>
      </c>
      <c r="O360" s="141">
        <v>1.06</v>
      </c>
      <c r="P360" s="141">
        <f t="shared" si="84"/>
        <v>1.06</v>
      </c>
      <c r="Q360" s="141">
        <v>0</v>
      </c>
      <c r="R360" s="141">
        <f t="shared" si="85"/>
        <v>0</v>
      </c>
      <c r="S360" s="141">
        <v>0</v>
      </c>
      <c r="T360" s="142">
        <f t="shared" si="86"/>
        <v>0</v>
      </c>
      <c r="AR360" s="143" t="s">
        <v>916</v>
      </c>
      <c r="AT360" s="143" t="s">
        <v>114</v>
      </c>
      <c r="AU360" s="143" t="s">
        <v>72</v>
      </c>
      <c r="AY360" s="13" t="s">
        <v>111</v>
      </c>
      <c r="BE360" s="144">
        <f t="shared" si="87"/>
        <v>0</v>
      </c>
      <c r="BF360" s="144">
        <f t="shared" si="88"/>
        <v>0</v>
      </c>
      <c r="BG360" s="144">
        <f t="shared" si="89"/>
        <v>0</v>
      </c>
      <c r="BH360" s="144">
        <f t="shared" si="90"/>
        <v>0</v>
      </c>
      <c r="BI360" s="144">
        <f t="shared" si="91"/>
        <v>0</v>
      </c>
      <c r="BJ360" s="13" t="s">
        <v>110</v>
      </c>
      <c r="BK360" s="144">
        <f t="shared" si="92"/>
        <v>0</v>
      </c>
      <c r="BL360" s="13" t="s">
        <v>916</v>
      </c>
      <c r="BM360" s="143" t="s">
        <v>938</v>
      </c>
    </row>
    <row r="361" spans="2:65" s="1" customFormat="1" ht="16.5" customHeight="1" x14ac:dyDescent="0.2">
      <c r="B361" s="131"/>
      <c r="C361" s="132" t="s">
        <v>939</v>
      </c>
      <c r="D361" s="132" t="s">
        <v>114</v>
      </c>
      <c r="E361" s="133" t="s">
        <v>940</v>
      </c>
      <c r="F361" s="134" t="s">
        <v>941</v>
      </c>
      <c r="G361" s="135" t="s">
        <v>243</v>
      </c>
      <c r="H361" s="136">
        <v>1</v>
      </c>
      <c r="I361" s="137"/>
      <c r="J361" s="137">
        <f t="shared" si="83"/>
        <v>0</v>
      </c>
      <c r="K361" s="138"/>
      <c r="L361" s="25"/>
      <c r="M361" s="139" t="s">
        <v>1</v>
      </c>
      <c r="N361" s="140" t="s">
        <v>32</v>
      </c>
      <c r="O361" s="141">
        <v>1.06</v>
      </c>
      <c r="P361" s="141">
        <f t="shared" si="84"/>
        <v>1.06</v>
      </c>
      <c r="Q361" s="141">
        <v>0</v>
      </c>
      <c r="R361" s="141">
        <f t="shared" si="85"/>
        <v>0</v>
      </c>
      <c r="S361" s="141">
        <v>0</v>
      </c>
      <c r="T361" s="142">
        <f t="shared" si="86"/>
        <v>0</v>
      </c>
      <c r="AR361" s="143" t="s">
        <v>916</v>
      </c>
      <c r="AT361" s="143" t="s">
        <v>114</v>
      </c>
      <c r="AU361" s="143" t="s">
        <v>72</v>
      </c>
      <c r="AY361" s="13" t="s">
        <v>111</v>
      </c>
      <c r="BE361" s="144">
        <f t="shared" si="87"/>
        <v>0</v>
      </c>
      <c r="BF361" s="144">
        <f t="shared" si="88"/>
        <v>0</v>
      </c>
      <c r="BG361" s="144">
        <f t="shared" si="89"/>
        <v>0</v>
      </c>
      <c r="BH361" s="144">
        <f t="shared" si="90"/>
        <v>0</v>
      </c>
      <c r="BI361" s="144">
        <f t="shared" si="91"/>
        <v>0</v>
      </c>
      <c r="BJ361" s="13" t="s">
        <v>110</v>
      </c>
      <c r="BK361" s="144">
        <f t="shared" si="92"/>
        <v>0</v>
      </c>
      <c r="BL361" s="13" t="s">
        <v>916</v>
      </c>
      <c r="BM361" s="143" t="s">
        <v>942</v>
      </c>
    </row>
    <row r="362" spans="2:65" s="1" customFormat="1" ht="24.15" customHeight="1" x14ac:dyDescent="0.2">
      <c r="B362" s="131"/>
      <c r="C362" s="132" t="s">
        <v>943</v>
      </c>
      <c r="D362" s="132" t="s">
        <v>114</v>
      </c>
      <c r="E362" s="133" t="s">
        <v>944</v>
      </c>
      <c r="F362" s="134" t="s">
        <v>945</v>
      </c>
      <c r="G362" s="135" t="s">
        <v>243</v>
      </c>
      <c r="H362" s="136">
        <v>1</v>
      </c>
      <c r="I362" s="137"/>
      <c r="J362" s="137">
        <f t="shared" si="83"/>
        <v>0</v>
      </c>
      <c r="K362" s="138"/>
      <c r="L362" s="25"/>
      <c r="M362" s="139" t="s">
        <v>1</v>
      </c>
      <c r="N362" s="140" t="s">
        <v>32</v>
      </c>
      <c r="O362" s="141">
        <v>1.06</v>
      </c>
      <c r="P362" s="141">
        <f t="shared" si="84"/>
        <v>1.06</v>
      </c>
      <c r="Q362" s="141">
        <v>0</v>
      </c>
      <c r="R362" s="141">
        <f t="shared" si="85"/>
        <v>0</v>
      </c>
      <c r="S362" s="141">
        <v>0</v>
      </c>
      <c r="T362" s="142">
        <f t="shared" si="86"/>
        <v>0</v>
      </c>
      <c r="AR362" s="143" t="s">
        <v>916</v>
      </c>
      <c r="AT362" s="143" t="s">
        <v>114</v>
      </c>
      <c r="AU362" s="143" t="s">
        <v>72</v>
      </c>
      <c r="AY362" s="13" t="s">
        <v>111</v>
      </c>
      <c r="BE362" s="144">
        <f t="shared" si="87"/>
        <v>0</v>
      </c>
      <c r="BF362" s="144">
        <f t="shared" si="88"/>
        <v>0</v>
      </c>
      <c r="BG362" s="144">
        <f t="shared" si="89"/>
        <v>0</v>
      </c>
      <c r="BH362" s="144">
        <f t="shared" si="90"/>
        <v>0</v>
      </c>
      <c r="BI362" s="144">
        <f t="shared" si="91"/>
        <v>0</v>
      </c>
      <c r="BJ362" s="13" t="s">
        <v>110</v>
      </c>
      <c r="BK362" s="144">
        <f t="shared" si="92"/>
        <v>0</v>
      </c>
      <c r="BL362" s="13" t="s">
        <v>916</v>
      </c>
      <c r="BM362" s="143" t="s">
        <v>946</v>
      </c>
    </row>
    <row r="363" spans="2:65" s="1" customFormat="1" ht="16.5" customHeight="1" x14ac:dyDescent="0.2">
      <c r="B363" s="131"/>
      <c r="C363" s="132" t="s">
        <v>947</v>
      </c>
      <c r="D363" s="132" t="s">
        <v>114</v>
      </c>
      <c r="E363" s="133" t="s">
        <v>948</v>
      </c>
      <c r="F363" s="134" t="s">
        <v>949</v>
      </c>
      <c r="G363" s="135" t="s">
        <v>243</v>
      </c>
      <c r="H363" s="136">
        <v>1</v>
      </c>
      <c r="I363" s="137"/>
      <c r="J363" s="137">
        <f t="shared" si="83"/>
        <v>0</v>
      </c>
      <c r="K363" s="138"/>
      <c r="L363" s="25"/>
      <c r="M363" s="139" t="s">
        <v>1</v>
      </c>
      <c r="N363" s="140" t="s">
        <v>32</v>
      </c>
      <c r="O363" s="141">
        <v>1.06</v>
      </c>
      <c r="P363" s="141">
        <f t="shared" si="84"/>
        <v>1.06</v>
      </c>
      <c r="Q363" s="141">
        <v>0</v>
      </c>
      <c r="R363" s="141">
        <f t="shared" si="85"/>
        <v>0</v>
      </c>
      <c r="S363" s="141">
        <v>0</v>
      </c>
      <c r="T363" s="142">
        <f t="shared" si="86"/>
        <v>0</v>
      </c>
      <c r="AR363" s="143" t="s">
        <v>916</v>
      </c>
      <c r="AT363" s="143" t="s">
        <v>114</v>
      </c>
      <c r="AU363" s="143" t="s">
        <v>72</v>
      </c>
      <c r="AY363" s="13" t="s">
        <v>111</v>
      </c>
      <c r="BE363" s="144">
        <f t="shared" si="87"/>
        <v>0</v>
      </c>
      <c r="BF363" s="144">
        <f t="shared" si="88"/>
        <v>0</v>
      </c>
      <c r="BG363" s="144">
        <f t="shared" si="89"/>
        <v>0</v>
      </c>
      <c r="BH363" s="144">
        <f t="shared" si="90"/>
        <v>0</v>
      </c>
      <c r="BI363" s="144">
        <f t="shared" si="91"/>
        <v>0</v>
      </c>
      <c r="BJ363" s="13" t="s">
        <v>110</v>
      </c>
      <c r="BK363" s="144">
        <f t="shared" si="92"/>
        <v>0</v>
      </c>
      <c r="BL363" s="13" t="s">
        <v>916</v>
      </c>
      <c r="BM363" s="143" t="s">
        <v>950</v>
      </c>
    </row>
    <row r="364" spans="2:65" s="1" customFormat="1" ht="16.5" customHeight="1" x14ac:dyDescent="0.2">
      <c r="B364" s="131"/>
      <c r="C364" s="132" t="s">
        <v>951</v>
      </c>
      <c r="D364" s="132" t="s">
        <v>114</v>
      </c>
      <c r="E364" s="133" t="s">
        <v>952</v>
      </c>
      <c r="F364" s="134" t="s">
        <v>953</v>
      </c>
      <c r="G364" s="135" t="s">
        <v>243</v>
      </c>
      <c r="H364" s="136">
        <v>1</v>
      </c>
      <c r="I364" s="137"/>
      <c r="J364" s="137">
        <f t="shared" si="83"/>
        <v>0</v>
      </c>
      <c r="K364" s="138"/>
      <c r="L364" s="25"/>
      <c r="M364" s="139" t="s">
        <v>1</v>
      </c>
      <c r="N364" s="140" t="s">
        <v>32</v>
      </c>
      <c r="O364" s="141">
        <v>1.06</v>
      </c>
      <c r="P364" s="141">
        <f t="shared" si="84"/>
        <v>1.06</v>
      </c>
      <c r="Q364" s="141">
        <v>0</v>
      </c>
      <c r="R364" s="141">
        <f t="shared" si="85"/>
        <v>0</v>
      </c>
      <c r="S364" s="141">
        <v>0</v>
      </c>
      <c r="T364" s="142">
        <f t="shared" si="86"/>
        <v>0</v>
      </c>
      <c r="AR364" s="143" t="s">
        <v>916</v>
      </c>
      <c r="AT364" s="143" t="s">
        <v>114</v>
      </c>
      <c r="AU364" s="143" t="s">
        <v>72</v>
      </c>
      <c r="AY364" s="13" t="s">
        <v>111</v>
      </c>
      <c r="BE364" s="144">
        <f t="shared" si="87"/>
        <v>0</v>
      </c>
      <c r="BF364" s="144">
        <f t="shared" si="88"/>
        <v>0</v>
      </c>
      <c r="BG364" s="144">
        <f t="shared" si="89"/>
        <v>0</v>
      </c>
      <c r="BH364" s="144">
        <f t="shared" si="90"/>
        <v>0</v>
      </c>
      <c r="BI364" s="144">
        <f t="shared" si="91"/>
        <v>0</v>
      </c>
      <c r="BJ364" s="13" t="s">
        <v>110</v>
      </c>
      <c r="BK364" s="144">
        <f t="shared" si="92"/>
        <v>0</v>
      </c>
      <c r="BL364" s="13" t="s">
        <v>916</v>
      </c>
      <c r="BM364" s="143" t="s">
        <v>954</v>
      </c>
    </row>
    <row r="365" spans="2:65" s="1" customFormat="1" ht="24.15" customHeight="1" x14ac:dyDescent="0.2">
      <c r="B365" s="131"/>
      <c r="C365" s="132" t="s">
        <v>955</v>
      </c>
      <c r="D365" s="132" t="s">
        <v>114</v>
      </c>
      <c r="E365" s="133" t="s">
        <v>956</v>
      </c>
      <c r="F365" s="134" t="s">
        <v>957</v>
      </c>
      <c r="G365" s="135" t="s">
        <v>243</v>
      </c>
      <c r="H365" s="136">
        <v>1</v>
      </c>
      <c r="I365" s="137"/>
      <c r="J365" s="137">
        <f t="shared" si="83"/>
        <v>0</v>
      </c>
      <c r="K365" s="138"/>
      <c r="L365" s="25"/>
      <c r="M365" s="139" t="s">
        <v>1</v>
      </c>
      <c r="N365" s="140" t="s">
        <v>32</v>
      </c>
      <c r="O365" s="141">
        <v>1.06</v>
      </c>
      <c r="P365" s="141">
        <f t="shared" si="84"/>
        <v>1.06</v>
      </c>
      <c r="Q365" s="141">
        <v>0</v>
      </c>
      <c r="R365" s="141">
        <f t="shared" si="85"/>
        <v>0</v>
      </c>
      <c r="S365" s="141">
        <v>0</v>
      </c>
      <c r="T365" s="142">
        <f t="shared" si="86"/>
        <v>0</v>
      </c>
      <c r="AR365" s="143" t="s">
        <v>916</v>
      </c>
      <c r="AT365" s="143" t="s">
        <v>114</v>
      </c>
      <c r="AU365" s="143" t="s">
        <v>72</v>
      </c>
      <c r="AY365" s="13" t="s">
        <v>111</v>
      </c>
      <c r="BE365" s="144">
        <f t="shared" si="87"/>
        <v>0</v>
      </c>
      <c r="BF365" s="144">
        <f t="shared" si="88"/>
        <v>0</v>
      </c>
      <c r="BG365" s="144">
        <f t="shared" si="89"/>
        <v>0</v>
      </c>
      <c r="BH365" s="144">
        <f t="shared" si="90"/>
        <v>0</v>
      </c>
      <c r="BI365" s="144">
        <f t="shared" si="91"/>
        <v>0</v>
      </c>
      <c r="BJ365" s="13" t="s">
        <v>110</v>
      </c>
      <c r="BK365" s="144">
        <f t="shared" si="92"/>
        <v>0</v>
      </c>
      <c r="BL365" s="13" t="s">
        <v>916</v>
      </c>
      <c r="BM365" s="143" t="s">
        <v>958</v>
      </c>
    </row>
    <row r="366" spans="2:65" s="1" customFormat="1" ht="55.5" customHeight="1" x14ac:dyDescent="0.2">
      <c r="B366" s="131"/>
      <c r="C366" s="132" t="s">
        <v>959</v>
      </c>
      <c r="D366" s="132" t="s">
        <v>114</v>
      </c>
      <c r="E366" s="133" t="s">
        <v>960</v>
      </c>
      <c r="F366" s="134" t="s">
        <v>961</v>
      </c>
      <c r="G366" s="135" t="s">
        <v>243</v>
      </c>
      <c r="H366" s="136">
        <v>1</v>
      </c>
      <c r="I366" s="137"/>
      <c r="J366" s="137">
        <f t="shared" si="83"/>
        <v>0</v>
      </c>
      <c r="K366" s="138"/>
      <c r="L366" s="25"/>
      <c r="M366" s="139" t="s">
        <v>1</v>
      </c>
      <c r="N366" s="140" t="s">
        <v>32</v>
      </c>
      <c r="O366" s="141">
        <v>1.06</v>
      </c>
      <c r="P366" s="141">
        <f t="shared" si="84"/>
        <v>1.06</v>
      </c>
      <c r="Q366" s="141">
        <v>0</v>
      </c>
      <c r="R366" s="141">
        <f t="shared" si="85"/>
        <v>0</v>
      </c>
      <c r="S366" s="141">
        <v>0</v>
      </c>
      <c r="T366" s="142">
        <f t="shared" si="86"/>
        <v>0</v>
      </c>
      <c r="AR366" s="143" t="s">
        <v>916</v>
      </c>
      <c r="AT366" s="143" t="s">
        <v>114</v>
      </c>
      <c r="AU366" s="143" t="s">
        <v>72</v>
      </c>
      <c r="AY366" s="13" t="s">
        <v>111</v>
      </c>
      <c r="BE366" s="144">
        <f t="shared" si="87"/>
        <v>0</v>
      </c>
      <c r="BF366" s="144">
        <f t="shared" si="88"/>
        <v>0</v>
      </c>
      <c r="BG366" s="144">
        <f t="shared" si="89"/>
        <v>0</v>
      </c>
      <c r="BH366" s="144">
        <f t="shared" si="90"/>
        <v>0</v>
      </c>
      <c r="BI366" s="144">
        <f t="shared" si="91"/>
        <v>0</v>
      </c>
      <c r="BJ366" s="13" t="s">
        <v>110</v>
      </c>
      <c r="BK366" s="144">
        <f t="shared" si="92"/>
        <v>0</v>
      </c>
      <c r="BL366" s="13" t="s">
        <v>916</v>
      </c>
      <c r="BM366" s="143" t="s">
        <v>962</v>
      </c>
    </row>
    <row r="367" spans="2:65" s="1" customFormat="1" ht="16.5" customHeight="1" x14ac:dyDescent="0.2">
      <c r="B367" s="131"/>
      <c r="C367" s="132" t="s">
        <v>963</v>
      </c>
      <c r="D367" s="132" t="s">
        <v>114</v>
      </c>
      <c r="E367" s="133" t="s">
        <v>964</v>
      </c>
      <c r="F367" s="134" t="s">
        <v>965</v>
      </c>
      <c r="G367" s="135" t="s">
        <v>243</v>
      </c>
      <c r="H367" s="136">
        <v>1</v>
      </c>
      <c r="I367" s="137"/>
      <c r="J367" s="137">
        <f t="shared" si="83"/>
        <v>0</v>
      </c>
      <c r="K367" s="138"/>
      <c r="L367" s="25"/>
      <c r="M367" s="139" t="s">
        <v>1</v>
      </c>
      <c r="N367" s="140" t="s">
        <v>32</v>
      </c>
      <c r="O367" s="141">
        <v>1.06</v>
      </c>
      <c r="P367" s="141">
        <f t="shared" si="84"/>
        <v>1.06</v>
      </c>
      <c r="Q367" s="141">
        <v>0</v>
      </c>
      <c r="R367" s="141">
        <f t="shared" si="85"/>
        <v>0</v>
      </c>
      <c r="S367" s="141">
        <v>0</v>
      </c>
      <c r="T367" s="142">
        <f t="shared" si="86"/>
        <v>0</v>
      </c>
      <c r="AR367" s="143" t="s">
        <v>916</v>
      </c>
      <c r="AT367" s="143" t="s">
        <v>114</v>
      </c>
      <c r="AU367" s="143" t="s">
        <v>72</v>
      </c>
      <c r="AY367" s="13" t="s">
        <v>111</v>
      </c>
      <c r="BE367" s="144">
        <f t="shared" si="87"/>
        <v>0</v>
      </c>
      <c r="BF367" s="144">
        <f t="shared" si="88"/>
        <v>0</v>
      </c>
      <c r="BG367" s="144">
        <f t="shared" si="89"/>
        <v>0</v>
      </c>
      <c r="BH367" s="144">
        <f t="shared" si="90"/>
        <v>0</v>
      </c>
      <c r="BI367" s="144">
        <f t="shared" si="91"/>
        <v>0</v>
      </c>
      <c r="BJ367" s="13" t="s">
        <v>110</v>
      </c>
      <c r="BK367" s="144">
        <f t="shared" si="92"/>
        <v>0</v>
      </c>
      <c r="BL367" s="13" t="s">
        <v>916</v>
      </c>
      <c r="BM367" s="143" t="s">
        <v>966</v>
      </c>
    </row>
    <row r="368" spans="2:65" s="1" customFormat="1" ht="24.15" customHeight="1" x14ac:dyDescent="0.2">
      <c r="B368" s="131"/>
      <c r="C368" s="132" t="s">
        <v>967</v>
      </c>
      <c r="D368" s="132" t="s">
        <v>114</v>
      </c>
      <c r="E368" s="133" t="s">
        <v>968</v>
      </c>
      <c r="F368" s="134" t="s">
        <v>969</v>
      </c>
      <c r="G368" s="135" t="s">
        <v>243</v>
      </c>
      <c r="H368" s="136">
        <v>1</v>
      </c>
      <c r="I368" s="137"/>
      <c r="J368" s="137">
        <f t="shared" si="83"/>
        <v>0</v>
      </c>
      <c r="K368" s="138"/>
      <c r="L368" s="25"/>
      <c r="M368" s="139" t="s">
        <v>1</v>
      </c>
      <c r="N368" s="140" t="s">
        <v>32</v>
      </c>
      <c r="O368" s="141">
        <v>1.06</v>
      </c>
      <c r="P368" s="141">
        <f t="shared" si="84"/>
        <v>1.06</v>
      </c>
      <c r="Q368" s="141">
        <v>0</v>
      </c>
      <c r="R368" s="141">
        <f t="shared" si="85"/>
        <v>0</v>
      </c>
      <c r="S368" s="141">
        <v>0</v>
      </c>
      <c r="T368" s="142">
        <f t="shared" si="86"/>
        <v>0</v>
      </c>
      <c r="AR368" s="143" t="s">
        <v>916</v>
      </c>
      <c r="AT368" s="143" t="s">
        <v>114</v>
      </c>
      <c r="AU368" s="143" t="s">
        <v>72</v>
      </c>
      <c r="AY368" s="13" t="s">
        <v>111</v>
      </c>
      <c r="BE368" s="144">
        <f t="shared" si="87"/>
        <v>0</v>
      </c>
      <c r="BF368" s="144">
        <f t="shared" si="88"/>
        <v>0</v>
      </c>
      <c r="BG368" s="144">
        <f t="shared" si="89"/>
        <v>0</v>
      </c>
      <c r="BH368" s="144">
        <f t="shared" si="90"/>
        <v>0</v>
      </c>
      <c r="BI368" s="144">
        <f t="shared" si="91"/>
        <v>0</v>
      </c>
      <c r="BJ368" s="13" t="s">
        <v>110</v>
      </c>
      <c r="BK368" s="144">
        <f t="shared" si="92"/>
        <v>0</v>
      </c>
      <c r="BL368" s="13" t="s">
        <v>916</v>
      </c>
      <c r="BM368" s="143" t="s">
        <v>970</v>
      </c>
    </row>
    <row r="369" spans="2:65" s="1" customFormat="1" ht="24.15" customHeight="1" x14ac:dyDescent="0.2">
      <c r="B369" s="131"/>
      <c r="C369" s="132" t="s">
        <v>971</v>
      </c>
      <c r="D369" s="132" t="s">
        <v>114</v>
      </c>
      <c r="E369" s="133" t="s">
        <v>972</v>
      </c>
      <c r="F369" s="134" t="s">
        <v>973</v>
      </c>
      <c r="G369" s="135" t="s">
        <v>243</v>
      </c>
      <c r="H369" s="136">
        <v>1</v>
      </c>
      <c r="I369" s="137"/>
      <c r="J369" s="137">
        <f t="shared" si="83"/>
        <v>0</v>
      </c>
      <c r="K369" s="138"/>
      <c r="L369" s="25"/>
      <c r="M369" s="155" t="s">
        <v>1</v>
      </c>
      <c r="N369" s="156" t="s">
        <v>32</v>
      </c>
      <c r="O369" s="157">
        <v>1.06</v>
      </c>
      <c r="P369" s="157">
        <f t="shared" si="84"/>
        <v>1.06</v>
      </c>
      <c r="Q369" s="157">
        <v>0</v>
      </c>
      <c r="R369" s="157">
        <f t="shared" si="85"/>
        <v>0</v>
      </c>
      <c r="S369" s="157">
        <v>0</v>
      </c>
      <c r="T369" s="158">
        <f t="shared" si="86"/>
        <v>0</v>
      </c>
      <c r="AR369" s="143" t="s">
        <v>916</v>
      </c>
      <c r="AT369" s="143" t="s">
        <v>114</v>
      </c>
      <c r="AU369" s="143" t="s">
        <v>72</v>
      </c>
      <c r="AY369" s="13" t="s">
        <v>111</v>
      </c>
      <c r="BE369" s="144">
        <f t="shared" si="87"/>
        <v>0</v>
      </c>
      <c r="BF369" s="144">
        <f t="shared" si="88"/>
        <v>0</v>
      </c>
      <c r="BG369" s="144">
        <f t="shared" si="89"/>
        <v>0</v>
      </c>
      <c r="BH369" s="144">
        <f t="shared" si="90"/>
        <v>0</v>
      </c>
      <c r="BI369" s="144">
        <f t="shared" si="91"/>
        <v>0</v>
      </c>
      <c r="BJ369" s="13" t="s">
        <v>110</v>
      </c>
      <c r="BK369" s="144">
        <f t="shared" si="92"/>
        <v>0</v>
      </c>
      <c r="BL369" s="13" t="s">
        <v>916</v>
      </c>
      <c r="BM369" s="143" t="s">
        <v>974</v>
      </c>
    </row>
    <row r="370" spans="2:65" s="1" customFormat="1" ht="6.9" customHeight="1" x14ac:dyDescent="0.2">
      <c r="B370" s="40"/>
      <c r="C370" s="41"/>
      <c r="D370" s="41"/>
      <c r="E370" s="41"/>
      <c r="F370" s="41"/>
      <c r="G370" s="41"/>
      <c r="H370" s="41"/>
      <c r="I370" s="41"/>
      <c r="J370" s="41"/>
      <c r="K370" s="41"/>
      <c r="L370" s="25"/>
    </row>
    <row r="372" spans="2:65" s="161" customFormat="1" ht="11.5" x14ac:dyDescent="0.25">
      <c r="F372" s="159" t="s">
        <v>1066</v>
      </c>
    </row>
    <row r="373" spans="2:65" s="161" customFormat="1" ht="23" x14ac:dyDescent="0.25">
      <c r="F373" s="160" t="s">
        <v>1067</v>
      </c>
    </row>
    <row r="374" spans="2:65" s="161" customFormat="1" ht="34.5" x14ac:dyDescent="0.25">
      <c r="F374" s="160" t="s">
        <v>1068</v>
      </c>
    </row>
    <row r="375" spans="2:65" s="161" customFormat="1" ht="34.5" x14ac:dyDescent="0.25">
      <c r="F375" s="160" t="s">
        <v>1069</v>
      </c>
    </row>
    <row r="376" spans="2:65" s="161" customFormat="1" ht="34.5" x14ac:dyDescent="0.25">
      <c r="F376" s="160" t="s">
        <v>1070</v>
      </c>
    </row>
    <row r="377" spans="2:65" s="161" customFormat="1" ht="23" x14ac:dyDescent="0.25">
      <c r="F377" s="160" t="s">
        <v>1071</v>
      </c>
    </row>
    <row r="378" spans="2:65" s="161" customFormat="1" ht="11.5" x14ac:dyDescent="0.25"/>
    <row r="379" spans="2:65" s="161" customFormat="1" ht="11.5" x14ac:dyDescent="0.25"/>
    <row r="380" spans="2:65" s="161" customFormat="1" ht="11.5" x14ac:dyDescent="0.25"/>
  </sheetData>
  <autoFilter ref="C127:K369" xr:uid="{00000000-0009-0000-0000-000001000000}"/>
  <mergeCells count="9">
    <mergeCell ref="E87:H87"/>
    <mergeCell ref="E118:H118"/>
    <mergeCell ref="E120:H120"/>
    <mergeCell ref="L2:V2"/>
    <mergeCell ref="E7:H7"/>
    <mergeCell ref="E9:H9"/>
    <mergeCell ref="E18:H18"/>
    <mergeCell ref="E27:H27"/>
    <mergeCell ref="E85:H85"/>
  </mergeCells>
  <pageMargins left="0.39374999999999999" right="0.39374999999999999" top="0.39374999999999999" bottom="0.39374999999999999" header="0" footer="0"/>
  <pageSetup paperSize="9" fitToHeight="100" orientation="portrait" blackAndWhite="1"/>
  <headerFooter>
    <oddFooter>&amp;CStrana &amp;P z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2:BM173"/>
  <sheetViews>
    <sheetView showGridLines="0" topLeftCell="A98" workbookViewId="0">
      <selection activeCell="X124" sqref="X124"/>
    </sheetView>
  </sheetViews>
  <sheetFormatPr defaultRowHeight="10" x14ac:dyDescent="0.2"/>
  <cols>
    <col min="1" max="1" width="8.33203125" customWidth="1"/>
    <col min="2" max="2" width="1.109375" customWidth="1"/>
    <col min="3" max="3" width="4.109375" customWidth="1"/>
    <col min="4" max="4" width="4.33203125" customWidth="1"/>
    <col min="5" max="5" width="17.109375" customWidth="1"/>
    <col min="6" max="6" width="50.88671875" customWidth="1"/>
    <col min="7" max="7" width="7.44140625" customWidth="1"/>
    <col min="8" max="8" width="14" customWidth="1"/>
    <col min="9" max="9" width="15.88671875" customWidth="1"/>
    <col min="10" max="10" width="22.33203125" customWidth="1"/>
    <col min="11" max="11" width="22.33203125" hidden="1" customWidth="1"/>
    <col min="12" max="12" width="9.33203125" customWidth="1"/>
    <col min="13" max="13" width="10.88671875" hidden="1" customWidth="1"/>
    <col min="14" max="14" width="9.33203125" hidden="1"/>
    <col min="15" max="20" width="14.10937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 customHeight="1" x14ac:dyDescent="0.2">
      <c r="L2" s="371" t="s">
        <v>5</v>
      </c>
      <c r="M2" s="346"/>
      <c r="N2" s="346"/>
      <c r="O2" s="346"/>
      <c r="P2" s="346"/>
      <c r="Q2" s="346"/>
      <c r="R2" s="346"/>
      <c r="S2" s="346"/>
      <c r="T2" s="346"/>
      <c r="U2" s="346"/>
      <c r="V2" s="346"/>
      <c r="AT2" s="13" t="s">
        <v>75</v>
      </c>
    </row>
    <row r="3" spans="2:46" ht="6.9" customHeight="1" x14ac:dyDescent="0.2">
      <c r="B3" s="14"/>
      <c r="C3" s="15"/>
      <c r="D3" s="15"/>
      <c r="E3" s="15"/>
      <c r="F3" s="15"/>
      <c r="G3" s="15"/>
      <c r="H3" s="15"/>
      <c r="I3" s="15"/>
      <c r="J3" s="15"/>
      <c r="K3" s="15"/>
      <c r="L3" s="16"/>
      <c r="AT3" s="13" t="s">
        <v>66</v>
      </c>
    </row>
    <row r="4" spans="2:46" ht="24.9" customHeight="1" x14ac:dyDescent="0.2">
      <c r="B4" s="16"/>
      <c r="D4" s="17" t="s">
        <v>76</v>
      </c>
      <c r="L4" s="16"/>
      <c r="M4" s="84" t="s">
        <v>9</v>
      </c>
      <c r="AT4" s="13" t="s">
        <v>3</v>
      </c>
    </row>
    <row r="5" spans="2:46" ht="6.9" customHeight="1" x14ac:dyDescent="0.2">
      <c r="B5" s="16"/>
      <c r="L5" s="16"/>
    </row>
    <row r="6" spans="2:46" ht="12" customHeight="1" x14ac:dyDescent="0.2">
      <c r="B6" s="16"/>
      <c r="D6" s="22" t="s">
        <v>12</v>
      </c>
      <c r="L6" s="16"/>
    </row>
    <row r="7" spans="2:46" ht="16.5" customHeight="1" x14ac:dyDescent="0.2">
      <c r="B7" s="16"/>
      <c r="E7" s="380" t="str">
        <f>'Rekapitulácia stavby'!K6</f>
        <v>"Plynová kotolňa Staré Grunty 55, Bratislava" - modernizácia</v>
      </c>
      <c r="F7" s="381"/>
      <c r="G7" s="381"/>
      <c r="H7" s="381"/>
      <c r="L7" s="16"/>
    </row>
    <row r="8" spans="2:46" s="1" customFormat="1" ht="12" customHeight="1" x14ac:dyDescent="0.2">
      <c r="B8" s="25"/>
      <c r="D8" s="22" t="s">
        <v>77</v>
      </c>
      <c r="L8" s="25"/>
    </row>
    <row r="9" spans="2:46" s="1" customFormat="1" ht="16.5" customHeight="1" x14ac:dyDescent="0.2">
      <c r="B9" s="25"/>
      <c r="E9" s="368" t="s">
        <v>975</v>
      </c>
      <c r="F9" s="379"/>
      <c r="G9" s="379"/>
      <c r="H9" s="379"/>
      <c r="L9" s="25"/>
    </row>
    <row r="10" spans="2:46" s="1" customFormat="1" x14ac:dyDescent="0.2">
      <c r="B10" s="25"/>
      <c r="L10" s="25"/>
    </row>
    <row r="11" spans="2:46" s="1" customFormat="1" ht="12" customHeight="1" x14ac:dyDescent="0.2">
      <c r="B11" s="25"/>
      <c r="D11" s="22" t="s">
        <v>13</v>
      </c>
      <c r="F11" s="20" t="s">
        <v>1</v>
      </c>
      <c r="I11" s="22" t="s">
        <v>14</v>
      </c>
      <c r="J11" s="20" t="s">
        <v>1</v>
      </c>
      <c r="L11" s="25"/>
    </row>
    <row r="12" spans="2:46" s="1" customFormat="1" ht="12" customHeight="1" x14ac:dyDescent="0.2">
      <c r="B12" s="25"/>
      <c r="D12" s="22" t="s">
        <v>15</v>
      </c>
      <c r="F12" s="20" t="s">
        <v>16</v>
      </c>
      <c r="I12" s="22" t="s">
        <v>17</v>
      </c>
      <c r="J12" s="48"/>
      <c r="L12" s="25"/>
    </row>
    <row r="13" spans="2:46" s="1" customFormat="1" ht="10.75" customHeight="1" x14ac:dyDescent="0.2">
      <c r="B13" s="25"/>
      <c r="L13" s="25"/>
    </row>
    <row r="14" spans="2:46" s="1" customFormat="1" ht="12" customHeight="1" x14ac:dyDescent="0.2">
      <c r="B14" s="25"/>
      <c r="D14" s="22" t="s">
        <v>18</v>
      </c>
      <c r="I14" s="22" t="s">
        <v>19</v>
      </c>
      <c r="J14" s="20" t="str">
        <f>IF('Rekapitulácia stavby'!AN10="","",'Rekapitulácia stavby'!AN10)</f>
        <v/>
      </c>
      <c r="L14" s="25"/>
    </row>
    <row r="15" spans="2:46" s="1" customFormat="1" ht="18" customHeight="1" x14ac:dyDescent="0.2">
      <c r="B15" s="25"/>
      <c r="E15" s="20" t="str">
        <f>IF('Rekapitulácia stavby'!E11="","",'Rekapitulácia stavby'!E11)</f>
        <v xml:space="preserve"> </v>
      </c>
      <c r="I15" s="22" t="s">
        <v>20</v>
      </c>
      <c r="J15" s="20" t="str">
        <f>IF('Rekapitulácia stavby'!AN11="","",'Rekapitulácia stavby'!AN11)</f>
        <v/>
      </c>
      <c r="L15" s="25"/>
    </row>
    <row r="16" spans="2:46" s="1" customFormat="1" ht="6.9" customHeight="1" x14ac:dyDescent="0.2">
      <c r="B16" s="25"/>
      <c r="L16" s="25"/>
    </row>
    <row r="17" spans="2:12" s="1" customFormat="1" ht="12" customHeight="1" x14ac:dyDescent="0.2">
      <c r="B17" s="25"/>
      <c r="D17" s="22" t="s">
        <v>21</v>
      </c>
      <c r="I17" s="22" t="s">
        <v>19</v>
      </c>
      <c r="J17" s="20" t="str">
        <f>'Rekapitulácia stavby'!AN13</f>
        <v/>
      </c>
      <c r="L17" s="25"/>
    </row>
    <row r="18" spans="2:12" s="1" customFormat="1" ht="18" customHeight="1" x14ac:dyDescent="0.2">
      <c r="B18" s="25"/>
      <c r="E18" s="345" t="str">
        <f>'Rekapitulácia stavby'!E14</f>
        <v xml:space="preserve"> </v>
      </c>
      <c r="F18" s="345"/>
      <c r="G18" s="345"/>
      <c r="H18" s="345"/>
      <c r="I18" s="22" t="s">
        <v>20</v>
      </c>
      <c r="J18" s="20" t="str">
        <f>'Rekapitulácia stavby'!AN14</f>
        <v/>
      </c>
      <c r="L18" s="25"/>
    </row>
    <row r="19" spans="2:12" s="1" customFormat="1" ht="6.9" customHeight="1" x14ac:dyDescent="0.2">
      <c r="B19" s="25"/>
      <c r="L19" s="25"/>
    </row>
    <row r="20" spans="2:12" s="1" customFormat="1" ht="12" customHeight="1" x14ac:dyDescent="0.2">
      <c r="B20" s="25"/>
      <c r="D20" s="22" t="s">
        <v>22</v>
      </c>
      <c r="I20" s="22" t="s">
        <v>19</v>
      </c>
      <c r="J20" s="20" t="str">
        <f>IF('Rekapitulácia stavby'!AN16="","",'Rekapitulácia stavby'!AN16)</f>
        <v/>
      </c>
      <c r="L20" s="25"/>
    </row>
    <row r="21" spans="2:12" s="1" customFormat="1" ht="18" customHeight="1" x14ac:dyDescent="0.2">
      <c r="B21" s="25"/>
      <c r="E21" s="20" t="str">
        <f>IF('Rekapitulácia stavby'!E17="","",'Rekapitulácia stavby'!E17)</f>
        <v xml:space="preserve"> </v>
      </c>
      <c r="I21" s="22" t="s">
        <v>20</v>
      </c>
      <c r="J21" s="20" t="str">
        <f>IF('Rekapitulácia stavby'!AN17="","",'Rekapitulácia stavby'!AN17)</f>
        <v/>
      </c>
      <c r="L21" s="25"/>
    </row>
    <row r="22" spans="2:12" s="1" customFormat="1" ht="6.9" customHeight="1" x14ac:dyDescent="0.2">
      <c r="B22" s="25"/>
      <c r="L22" s="25"/>
    </row>
    <row r="23" spans="2:12" s="1" customFormat="1" ht="12" customHeight="1" x14ac:dyDescent="0.2">
      <c r="B23" s="25"/>
      <c r="D23" s="22" t="s">
        <v>24</v>
      </c>
      <c r="I23" s="22" t="s">
        <v>19</v>
      </c>
      <c r="J23" s="20" t="str">
        <f>IF('Rekapitulácia stavby'!AN19="","",'Rekapitulácia stavby'!AN19)</f>
        <v/>
      </c>
      <c r="L23" s="25"/>
    </row>
    <row r="24" spans="2:12" s="1" customFormat="1" ht="18" customHeight="1" x14ac:dyDescent="0.2">
      <c r="B24" s="25"/>
      <c r="E24" s="20" t="str">
        <f>IF('Rekapitulácia stavby'!E20="","",'Rekapitulácia stavby'!E20)</f>
        <v xml:space="preserve"> </v>
      </c>
      <c r="I24" s="22" t="s">
        <v>20</v>
      </c>
      <c r="J24" s="20" t="str">
        <f>IF('Rekapitulácia stavby'!AN20="","",'Rekapitulácia stavby'!AN20)</f>
        <v/>
      </c>
      <c r="L24" s="25"/>
    </row>
    <row r="25" spans="2:12" s="1" customFormat="1" ht="6.9" customHeight="1" x14ac:dyDescent="0.2">
      <c r="B25" s="25"/>
      <c r="L25" s="25"/>
    </row>
    <row r="26" spans="2:12" s="1" customFormat="1" ht="12" customHeight="1" x14ac:dyDescent="0.2">
      <c r="B26" s="25"/>
      <c r="D26" s="22" t="s">
        <v>25</v>
      </c>
      <c r="L26" s="25"/>
    </row>
    <row r="27" spans="2:12" s="7" customFormat="1" ht="16.5" customHeight="1" x14ac:dyDescent="0.2">
      <c r="B27" s="85"/>
      <c r="E27" s="348" t="s">
        <v>1</v>
      </c>
      <c r="F27" s="348"/>
      <c r="G27" s="348"/>
      <c r="H27" s="348"/>
      <c r="L27" s="85"/>
    </row>
    <row r="28" spans="2:12" s="1" customFormat="1" ht="6.9" customHeight="1" x14ac:dyDescent="0.2">
      <c r="B28" s="25"/>
      <c r="L28" s="25"/>
    </row>
    <row r="29" spans="2:12" s="1" customFormat="1" ht="6.9" customHeight="1" x14ac:dyDescent="0.2">
      <c r="B29" s="25"/>
      <c r="D29" s="49"/>
      <c r="E29" s="49"/>
      <c r="F29" s="49"/>
      <c r="G29" s="49"/>
      <c r="H29" s="49"/>
      <c r="I29" s="49"/>
      <c r="J29" s="49"/>
      <c r="K29" s="49"/>
      <c r="L29" s="25"/>
    </row>
    <row r="30" spans="2:12" s="1" customFormat="1" ht="25.4" customHeight="1" x14ac:dyDescent="0.2">
      <c r="B30" s="25"/>
      <c r="D30" s="86" t="s">
        <v>26</v>
      </c>
      <c r="J30" s="62">
        <f>ROUND(J121, 2)</f>
        <v>0</v>
      </c>
      <c r="L30" s="25"/>
    </row>
    <row r="31" spans="2:12" s="1" customFormat="1" ht="6.9" customHeight="1" x14ac:dyDescent="0.2">
      <c r="B31" s="25"/>
      <c r="D31" s="49"/>
      <c r="E31" s="49"/>
      <c r="F31" s="49"/>
      <c r="G31" s="49"/>
      <c r="H31" s="49"/>
      <c r="I31" s="49"/>
      <c r="J31" s="49"/>
      <c r="K31" s="49"/>
      <c r="L31" s="25"/>
    </row>
    <row r="32" spans="2:12" s="1" customFormat="1" ht="14.4" customHeight="1" x14ac:dyDescent="0.2">
      <c r="B32" s="25"/>
      <c r="F32" s="28" t="s">
        <v>28</v>
      </c>
      <c r="I32" s="28" t="s">
        <v>27</v>
      </c>
      <c r="J32" s="28" t="s">
        <v>29</v>
      </c>
      <c r="L32" s="25"/>
    </row>
    <row r="33" spans="2:12" s="1" customFormat="1" ht="14.4" customHeight="1" x14ac:dyDescent="0.2">
      <c r="B33" s="25"/>
      <c r="D33" s="51" t="s">
        <v>30</v>
      </c>
      <c r="E33" s="30" t="s">
        <v>31</v>
      </c>
      <c r="F33" s="87">
        <f>ROUND((SUM(BE121:BE161)),  2)</f>
        <v>0</v>
      </c>
      <c r="G33" s="88"/>
      <c r="H33" s="88"/>
      <c r="I33" s="89">
        <v>0.2</v>
      </c>
      <c r="J33" s="87">
        <f>ROUND(((SUM(BE121:BE161))*I33),  2)</f>
        <v>0</v>
      </c>
      <c r="L33" s="25"/>
    </row>
    <row r="34" spans="2:12" s="1" customFormat="1" ht="14.4" customHeight="1" x14ac:dyDescent="0.2">
      <c r="B34" s="25"/>
      <c r="E34" s="30" t="s">
        <v>32</v>
      </c>
      <c r="F34" s="90">
        <f>ROUND((SUM(BF121:BF161)),  2)</f>
        <v>0</v>
      </c>
      <c r="I34" s="91">
        <v>0.2</v>
      </c>
      <c r="J34" s="90">
        <f>ROUND(((SUM(BF121:BF161))*I34),  2)</f>
        <v>0</v>
      </c>
      <c r="L34" s="25"/>
    </row>
    <row r="35" spans="2:12" s="1" customFormat="1" ht="14.4" hidden="1" customHeight="1" x14ac:dyDescent="0.2">
      <c r="B35" s="25"/>
      <c r="E35" s="22" t="s">
        <v>33</v>
      </c>
      <c r="F35" s="90">
        <f>ROUND((SUM(BG121:BG161)),  2)</f>
        <v>0</v>
      </c>
      <c r="I35" s="91">
        <v>0.2</v>
      </c>
      <c r="J35" s="90">
        <f>0</f>
        <v>0</v>
      </c>
      <c r="L35" s="25"/>
    </row>
    <row r="36" spans="2:12" s="1" customFormat="1" ht="14.4" hidden="1" customHeight="1" x14ac:dyDescent="0.2">
      <c r="B36" s="25"/>
      <c r="E36" s="22" t="s">
        <v>34</v>
      </c>
      <c r="F36" s="90">
        <f>ROUND((SUM(BH121:BH161)),  2)</f>
        <v>0</v>
      </c>
      <c r="I36" s="91">
        <v>0.2</v>
      </c>
      <c r="J36" s="90">
        <f>0</f>
        <v>0</v>
      </c>
      <c r="L36" s="25"/>
    </row>
    <row r="37" spans="2:12" s="1" customFormat="1" ht="14.4" hidden="1" customHeight="1" x14ac:dyDescent="0.2">
      <c r="B37" s="25"/>
      <c r="E37" s="30" t="s">
        <v>35</v>
      </c>
      <c r="F37" s="87">
        <f>ROUND((SUM(BI121:BI161)),  2)</f>
        <v>0</v>
      </c>
      <c r="G37" s="88"/>
      <c r="H37" s="88"/>
      <c r="I37" s="89">
        <v>0</v>
      </c>
      <c r="J37" s="87">
        <f>0</f>
        <v>0</v>
      </c>
      <c r="L37" s="25"/>
    </row>
    <row r="38" spans="2:12" s="1" customFormat="1" ht="6.9" customHeight="1" x14ac:dyDescent="0.2">
      <c r="B38" s="25"/>
      <c r="L38" s="25"/>
    </row>
    <row r="39" spans="2:12" s="1" customFormat="1" ht="25.4" customHeight="1" x14ac:dyDescent="0.2">
      <c r="B39" s="25"/>
      <c r="C39" s="92"/>
      <c r="D39" s="93" t="s">
        <v>36</v>
      </c>
      <c r="E39" s="53"/>
      <c r="F39" s="53"/>
      <c r="G39" s="94" t="s">
        <v>37</v>
      </c>
      <c r="H39" s="95" t="s">
        <v>38</v>
      </c>
      <c r="I39" s="53"/>
      <c r="J39" s="96">
        <f>SUM(J30:J37)</f>
        <v>0</v>
      </c>
      <c r="K39" s="97"/>
      <c r="L39" s="25"/>
    </row>
    <row r="40" spans="2:12" s="1" customFormat="1" ht="14.4" customHeight="1" x14ac:dyDescent="0.2">
      <c r="B40" s="25"/>
      <c r="L40" s="25"/>
    </row>
    <row r="41" spans="2:12" ht="14.4" customHeight="1" x14ac:dyDescent="0.2">
      <c r="B41" s="16"/>
      <c r="L41" s="16"/>
    </row>
    <row r="42" spans="2:12" ht="14.4" customHeight="1" x14ac:dyDescent="0.2">
      <c r="B42" s="16"/>
      <c r="L42" s="16"/>
    </row>
    <row r="43" spans="2:12" ht="14.4" customHeight="1" x14ac:dyDescent="0.2">
      <c r="B43" s="16"/>
      <c r="L43" s="16"/>
    </row>
    <row r="44" spans="2:12" ht="14.4" customHeight="1" x14ac:dyDescent="0.2">
      <c r="B44" s="16"/>
      <c r="L44" s="16"/>
    </row>
    <row r="45" spans="2:12" ht="14.4" customHeight="1" x14ac:dyDescent="0.2">
      <c r="B45" s="16"/>
      <c r="L45" s="16"/>
    </row>
    <row r="46" spans="2:12" ht="14.4" customHeight="1" x14ac:dyDescent="0.2">
      <c r="B46" s="16"/>
      <c r="L46" s="16"/>
    </row>
    <row r="47" spans="2:12" ht="14.4" customHeight="1" x14ac:dyDescent="0.2">
      <c r="B47" s="16"/>
      <c r="L47" s="16"/>
    </row>
    <row r="48" spans="2:12" ht="14.4" customHeight="1" x14ac:dyDescent="0.2">
      <c r="B48" s="16"/>
      <c r="L48" s="16"/>
    </row>
    <row r="49" spans="2:12" ht="14.4" customHeight="1" x14ac:dyDescent="0.2">
      <c r="B49" s="16"/>
      <c r="L49" s="16"/>
    </row>
    <row r="50" spans="2:12" s="1" customFormat="1" ht="14.4" customHeight="1" x14ac:dyDescent="0.2">
      <c r="B50" s="25"/>
      <c r="D50" s="37" t="s">
        <v>39</v>
      </c>
      <c r="E50" s="38"/>
      <c r="F50" s="38"/>
      <c r="G50" s="37" t="s">
        <v>40</v>
      </c>
      <c r="H50" s="38"/>
      <c r="I50" s="38"/>
      <c r="J50" s="38"/>
      <c r="K50" s="38"/>
      <c r="L50" s="25"/>
    </row>
    <row r="51" spans="2:12" x14ac:dyDescent="0.2">
      <c r="B51" s="16"/>
      <c r="L51" s="16"/>
    </row>
    <row r="52" spans="2:12" x14ac:dyDescent="0.2">
      <c r="B52" s="16"/>
      <c r="L52" s="16"/>
    </row>
    <row r="53" spans="2:12" x14ac:dyDescent="0.2">
      <c r="B53" s="16"/>
      <c r="L53" s="16"/>
    </row>
    <row r="54" spans="2:12" x14ac:dyDescent="0.2">
      <c r="B54" s="16"/>
      <c r="L54" s="16"/>
    </row>
    <row r="55" spans="2:12" x14ac:dyDescent="0.2">
      <c r="B55" s="16"/>
      <c r="L55" s="16"/>
    </row>
    <row r="56" spans="2:12" x14ac:dyDescent="0.2">
      <c r="B56" s="16"/>
      <c r="L56" s="16"/>
    </row>
    <row r="57" spans="2:12" x14ac:dyDescent="0.2">
      <c r="B57" s="16"/>
      <c r="L57" s="16"/>
    </row>
    <row r="58" spans="2:12" x14ac:dyDescent="0.2">
      <c r="B58" s="16"/>
      <c r="L58" s="16"/>
    </row>
    <row r="59" spans="2:12" x14ac:dyDescent="0.2">
      <c r="B59" s="16"/>
      <c r="L59" s="16"/>
    </row>
    <row r="60" spans="2:12" x14ac:dyDescent="0.2">
      <c r="B60" s="16"/>
      <c r="L60" s="16"/>
    </row>
    <row r="61" spans="2:12" s="1" customFormat="1" ht="12.5" x14ac:dyDescent="0.2">
      <c r="B61" s="25"/>
      <c r="D61" s="39" t="s">
        <v>41</v>
      </c>
      <c r="E61" s="27"/>
      <c r="F61" s="98" t="s">
        <v>42</v>
      </c>
      <c r="G61" s="39" t="s">
        <v>41</v>
      </c>
      <c r="H61" s="27"/>
      <c r="I61" s="27"/>
      <c r="J61" s="99" t="s">
        <v>42</v>
      </c>
      <c r="K61" s="27"/>
      <c r="L61" s="25"/>
    </row>
    <row r="62" spans="2:12" x14ac:dyDescent="0.2">
      <c r="B62" s="16"/>
      <c r="L62" s="16"/>
    </row>
    <row r="63" spans="2:12" x14ac:dyDescent="0.2">
      <c r="B63" s="16"/>
      <c r="L63" s="16"/>
    </row>
    <row r="64" spans="2:12" x14ac:dyDescent="0.2">
      <c r="B64" s="16"/>
      <c r="L64" s="16"/>
    </row>
    <row r="65" spans="2:12" s="1" customFormat="1" ht="13" x14ac:dyDescent="0.2">
      <c r="B65" s="25"/>
      <c r="D65" s="37" t="s">
        <v>43</v>
      </c>
      <c r="E65" s="38"/>
      <c r="F65" s="38"/>
      <c r="G65" s="37" t="s">
        <v>44</v>
      </c>
      <c r="H65" s="38"/>
      <c r="I65" s="38"/>
      <c r="J65" s="38"/>
      <c r="K65" s="38"/>
      <c r="L65" s="25"/>
    </row>
    <row r="66" spans="2:12" x14ac:dyDescent="0.2">
      <c r="B66" s="16"/>
      <c r="L66" s="16"/>
    </row>
    <row r="67" spans="2:12" x14ac:dyDescent="0.2">
      <c r="B67" s="16"/>
      <c r="L67" s="16"/>
    </row>
    <row r="68" spans="2:12" x14ac:dyDescent="0.2">
      <c r="B68" s="16"/>
      <c r="L68" s="16"/>
    </row>
    <row r="69" spans="2:12" x14ac:dyDescent="0.2">
      <c r="B69" s="16"/>
      <c r="L69" s="16"/>
    </row>
    <row r="70" spans="2:12" x14ac:dyDescent="0.2">
      <c r="B70" s="16"/>
      <c r="L70" s="16"/>
    </row>
    <row r="71" spans="2:12" x14ac:dyDescent="0.2">
      <c r="B71" s="16"/>
      <c r="L71" s="16"/>
    </row>
    <row r="72" spans="2:12" x14ac:dyDescent="0.2">
      <c r="B72" s="16"/>
      <c r="L72" s="16"/>
    </row>
    <row r="73" spans="2:12" x14ac:dyDescent="0.2">
      <c r="B73" s="16"/>
      <c r="L73" s="16"/>
    </row>
    <row r="74" spans="2:12" x14ac:dyDescent="0.2">
      <c r="B74" s="16"/>
      <c r="L74" s="16"/>
    </row>
    <row r="75" spans="2:12" x14ac:dyDescent="0.2">
      <c r="B75" s="16"/>
      <c r="L75" s="16"/>
    </row>
    <row r="76" spans="2:12" s="1" customFormat="1" ht="12.5" x14ac:dyDescent="0.2">
      <c r="B76" s="25"/>
      <c r="D76" s="39" t="s">
        <v>41</v>
      </c>
      <c r="E76" s="27"/>
      <c r="F76" s="98" t="s">
        <v>42</v>
      </c>
      <c r="G76" s="39" t="s">
        <v>41</v>
      </c>
      <c r="H76" s="27"/>
      <c r="I76" s="27"/>
      <c r="J76" s="99" t="s">
        <v>42</v>
      </c>
      <c r="K76" s="27"/>
      <c r="L76" s="25"/>
    </row>
    <row r="77" spans="2:12" s="1" customFormat="1" ht="14.4" customHeight="1" x14ac:dyDescent="0.2">
      <c r="B77" s="40"/>
      <c r="C77" s="41"/>
      <c r="D77" s="41"/>
      <c r="E77" s="41"/>
      <c r="F77" s="41"/>
      <c r="G77" s="41"/>
      <c r="H77" s="41"/>
      <c r="I77" s="41"/>
      <c r="J77" s="41"/>
      <c r="K77" s="41"/>
      <c r="L77" s="25"/>
    </row>
    <row r="81" spans="2:47" s="1" customFormat="1" ht="6.9" customHeight="1" x14ac:dyDescent="0.2">
      <c r="B81" s="42"/>
      <c r="C81" s="43"/>
      <c r="D81" s="43"/>
      <c r="E81" s="43"/>
      <c r="F81" s="43"/>
      <c r="G81" s="43"/>
      <c r="H81" s="43"/>
      <c r="I81" s="43"/>
      <c r="J81" s="43"/>
      <c r="K81" s="43"/>
      <c r="L81" s="25"/>
    </row>
    <row r="82" spans="2:47" s="1" customFormat="1" ht="24.9" customHeight="1" x14ac:dyDescent="0.2">
      <c r="B82" s="25"/>
      <c r="C82" s="17" t="s">
        <v>79</v>
      </c>
      <c r="L82" s="25"/>
    </row>
    <row r="83" spans="2:47" s="1" customFormat="1" ht="6.9" customHeight="1" x14ac:dyDescent="0.2">
      <c r="B83" s="25"/>
      <c r="L83" s="25"/>
    </row>
    <row r="84" spans="2:47" s="1" customFormat="1" ht="12" customHeight="1" x14ac:dyDescent="0.2">
      <c r="B84" s="25"/>
      <c r="C84" s="22" t="s">
        <v>12</v>
      </c>
      <c r="L84" s="25"/>
    </row>
    <row r="85" spans="2:47" s="1" customFormat="1" ht="16.5" customHeight="1" x14ac:dyDescent="0.2">
      <c r="B85" s="25"/>
      <c r="E85" s="380" t="str">
        <f>E7</f>
        <v>"Plynová kotolňa Staré Grunty 55, Bratislava" - modernizácia</v>
      </c>
      <c r="F85" s="381"/>
      <c r="G85" s="381"/>
      <c r="H85" s="381"/>
      <c r="L85" s="25"/>
    </row>
    <row r="86" spans="2:47" s="1" customFormat="1" ht="12" customHeight="1" x14ac:dyDescent="0.2">
      <c r="B86" s="25"/>
      <c r="C86" s="22" t="s">
        <v>77</v>
      </c>
      <c r="L86" s="25"/>
    </row>
    <row r="87" spans="2:47" s="1" customFormat="1" ht="16.5" customHeight="1" x14ac:dyDescent="0.2">
      <c r="B87" s="25"/>
      <c r="E87" s="368" t="str">
        <f>E9</f>
        <v>02 - Spevnené plochy, základy, oplotenie</v>
      </c>
      <c r="F87" s="379"/>
      <c r="G87" s="379"/>
      <c r="H87" s="379"/>
      <c r="L87" s="25"/>
    </row>
    <row r="88" spans="2:47" s="1" customFormat="1" ht="6.9" customHeight="1" x14ac:dyDescent="0.2">
      <c r="B88" s="25"/>
      <c r="L88" s="25"/>
    </row>
    <row r="89" spans="2:47" s="1" customFormat="1" ht="12" customHeight="1" x14ac:dyDescent="0.2">
      <c r="B89" s="25"/>
      <c r="C89" s="22" t="s">
        <v>15</v>
      </c>
      <c r="F89" s="20" t="str">
        <f>F12</f>
        <v xml:space="preserve"> </v>
      </c>
      <c r="I89" s="22" t="s">
        <v>17</v>
      </c>
      <c r="J89" s="48" t="str">
        <f>IF(J12="","",J12)</f>
        <v/>
      </c>
      <c r="L89" s="25"/>
    </row>
    <row r="90" spans="2:47" s="1" customFormat="1" ht="6.9" customHeight="1" x14ac:dyDescent="0.2">
      <c r="B90" s="25"/>
      <c r="L90" s="25"/>
    </row>
    <row r="91" spans="2:47" s="1" customFormat="1" ht="15.15" customHeight="1" x14ac:dyDescent="0.2">
      <c r="B91" s="25"/>
      <c r="C91" s="22" t="s">
        <v>18</v>
      </c>
      <c r="F91" s="20" t="str">
        <f>E15</f>
        <v xml:space="preserve"> </v>
      </c>
      <c r="I91" s="22" t="s">
        <v>22</v>
      </c>
      <c r="J91" s="23" t="str">
        <f>E21</f>
        <v xml:space="preserve"> </v>
      </c>
      <c r="L91" s="25"/>
    </row>
    <row r="92" spans="2:47" s="1" customFormat="1" ht="15.15" customHeight="1" x14ac:dyDescent="0.2">
      <c r="B92" s="25"/>
      <c r="C92" s="22" t="s">
        <v>21</v>
      </c>
      <c r="F92" s="20" t="str">
        <f>IF(E18="","",E18)</f>
        <v xml:space="preserve"> </v>
      </c>
      <c r="I92" s="22" t="s">
        <v>24</v>
      </c>
      <c r="J92" s="23" t="str">
        <f>E24</f>
        <v xml:space="preserve"> </v>
      </c>
      <c r="L92" s="25"/>
    </row>
    <row r="93" spans="2:47" s="1" customFormat="1" ht="10.4" customHeight="1" x14ac:dyDescent="0.2">
      <c r="B93" s="25"/>
      <c r="L93" s="25"/>
    </row>
    <row r="94" spans="2:47" s="1" customFormat="1" ht="29.25" customHeight="1" x14ac:dyDescent="0.2">
      <c r="B94" s="25"/>
      <c r="C94" s="100" t="s">
        <v>80</v>
      </c>
      <c r="D94" s="92"/>
      <c r="E94" s="92"/>
      <c r="F94" s="92"/>
      <c r="G94" s="92"/>
      <c r="H94" s="92"/>
      <c r="I94" s="92"/>
      <c r="J94" s="101" t="s">
        <v>81</v>
      </c>
      <c r="K94" s="92"/>
      <c r="L94" s="25"/>
    </row>
    <row r="95" spans="2:47" s="1" customFormat="1" ht="10.4" customHeight="1" x14ac:dyDescent="0.2">
      <c r="B95" s="25"/>
      <c r="L95" s="25"/>
    </row>
    <row r="96" spans="2:47" s="1" customFormat="1" ht="22.75" customHeight="1" x14ac:dyDescent="0.2">
      <c r="B96" s="25"/>
      <c r="C96" s="102" t="s">
        <v>82</v>
      </c>
      <c r="J96" s="62">
        <f>J121</f>
        <v>0</v>
      </c>
      <c r="L96" s="25"/>
      <c r="AU96" s="13" t="s">
        <v>83</v>
      </c>
    </row>
    <row r="97" spans="2:12" s="8" customFormat="1" ht="24.9" customHeight="1" x14ac:dyDescent="0.2">
      <c r="B97" s="103"/>
      <c r="D97" s="104" t="s">
        <v>976</v>
      </c>
      <c r="E97" s="105"/>
      <c r="F97" s="105"/>
      <c r="G97" s="105"/>
      <c r="H97" s="105"/>
      <c r="I97" s="105"/>
      <c r="J97" s="106">
        <f>J122</f>
        <v>0</v>
      </c>
      <c r="L97" s="103"/>
    </row>
    <row r="98" spans="2:12" s="9" customFormat="1" ht="20" customHeight="1" x14ac:dyDescent="0.2">
      <c r="B98" s="107"/>
      <c r="D98" s="108" t="s">
        <v>977</v>
      </c>
      <c r="E98" s="109"/>
      <c r="F98" s="109"/>
      <c r="G98" s="109"/>
      <c r="H98" s="109"/>
      <c r="I98" s="109"/>
      <c r="J98" s="110">
        <f>J123</f>
        <v>0</v>
      </c>
      <c r="L98" s="107"/>
    </row>
    <row r="99" spans="2:12" s="9" customFormat="1" ht="20" customHeight="1" x14ac:dyDescent="0.2">
      <c r="B99" s="107"/>
      <c r="D99" s="108" t="s">
        <v>978</v>
      </c>
      <c r="E99" s="109"/>
      <c r="F99" s="109"/>
      <c r="G99" s="109"/>
      <c r="H99" s="109"/>
      <c r="I99" s="109"/>
      <c r="J99" s="110">
        <f>J136</f>
        <v>0</v>
      </c>
      <c r="L99" s="107"/>
    </row>
    <row r="100" spans="2:12" s="9" customFormat="1" ht="20" customHeight="1" x14ac:dyDescent="0.2">
      <c r="B100" s="107"/>
      <c r="D100" s="108" t="s">
        <v>979</v>
      </c>
      <c r="E100" s="109"/>
      <c r="F100" s="109"/>
      <c r="G100" s="109"/>
      <c r="H100" s="109"/>
      <c r="I100" s="109"/>
      <c r="J100" s="110">
        <f>J139</f>
        <v>0</v>
      </c>
      <c r="L100" s="107"/>
    </row>
    <row r="101" spans="2:12" s="9" customFormat="1" ht="20" customHeight="1" x14ac:dyDescent="0.2">
      <c r="B101" s="107"/>
      <c r="D101" s="108" t="s">
        <v>980</v>
      </c>
      <c r="E101" s="109"/>
      <c r="F101" s="109"/>
      <c r="G101" s="109"/>
      <c r="H101" s="109"/>
      <c r="I101" s="109"/>
      <c r="J101" s="110">
        <f>J150</f>
        <v>0</v>
      </c>
      <c r="L101" s="107"/>
    </row>
    <row r="102" spans="2:12" s="1" customFormat="1" ht="21.75" customHeight="1" x14ac:dyDescent="0.2">
      <c r="B102" s="25"/>
      <c r="L102" s="25"/>
    </row>
    <row r="103" spans="2:12" s="1" customFormat="1" ht="6.9" customHeight="1" x14ac:dyDescent="0.2">
      <c r="B103" s="40"/>
      <c r="C103" s="41"/>
      <c r="D103" s="41"/>
      <c r="E103" s="41"/>
      <c r="F103" s="41"/>
      <c r="G103" s="41"/>
      <c r="H103" s="41"/>
      <c r="I103" s="41"/>
      <c r="J103" s="41"/>
      <c r="K103" s="41"/>
      <c r="L103" s="25"/>
    </row>
    <row r="107" spans="2:12" s="1" customFormat="1" ht="6.9" customHeight="1" x14ac:dyDescent="0.2">
      <c r="B107" s="42"/>
      <c r="C107" s="43"/>
      <c r="D107" s="43"/>
      <c r="E107" s="43"/>
      <c r="F107" s="43"/>
      <c r="G107" s="43"/>
      <c r="H107" s="43"/>
      <c r="I107" s="43"/>
      <c r="J107" s="43"/>
      <c r="K107" s="43"/>
      <c r="L107" s="25"/>
    </row>
    <row r="108" spans="2:12" s="1" customFormat="1" ht="24.9" customHeight="1" x14ac:dyDescent="0.2">
      <c r="B108" s="25"/>
      <c r="C108" s="17" t="s">
        <v>96</v>
      </c>
      <c r="L108" s="25"/>
    </row>
    <row r="109" spans="2:12" s="1" customFormat="1" ht="6.9" customHeight="1" x14ac:dyDescent="0.2">
      <c r="B109" s="25"/>
      <c r="L109" s="25"/>
    </row>
    <row r="110" spans="2:12" s="1" customFormat="1" ht="12" customHeight="1" x14ac:dyDescent="0.2">
      <c r="B110" s="25"/>
      <c r="C110" s="22" t="s">
        <v>12</v>
      </c>
      <c r="L110" s="25"/>
    </row>
    <row r="111" spans="2:12" s="1" customFormat="1" ht="16.5" customHeight="1" x14ac:dyDescent="0.2">
      <c r="B111" s="25"/>
      <c r="E111" s="380" t="str">
        <f>E7</f>
        <v>"Plynová kotolňa Staré Grunty 55, Bratislava" - modernizácia</v>
      </c>
      <c r="F111" s="381"/>
      <c r="G111" s="381"/>
      <c r="H111" s="381"/>
      <c r="L111" s="25"/>
    </row>
    <row r="112" spans="2:12" s="1" customFormat="1" ht="12" customHeight="1" x14ac:dyDescent="0.2">
      <c r="B112" s="25"/>
      <c r="C112" s="22" t="s">
        <v>77</v>
      </c>
      <c r="L112" s="25"/>
    </row>
    <row r="113" spans="2:65" s="1" customFormat="1" ht="16.5" customHeight="1" x14ac:dyDescent="0.2">
      <c r="B113" s="25"/>
      <c r="E113" s="368" t="str">
        <f>E9</f>
        <v>02 - Spevnené plochy, základy, oplotenie</v>
      </c>
      <c r="F113" s="379"/>
      <c r="G113" s="379"/>
      <c r="H113" s="379"/>
      <c r="L113" s="25"/>
    </row>
    <row r="114" spans="2:65" s="1" customFormat="1" ht="6.9" customHeight="1" x14ac:dyDescent="0.2">
      <c r="B114" s="25"/>
      <c r="L114" s="25"/>
    </row>
    <row r="115" spans="2:65" s="1" customFormat="1" ht="12" customHeight="1" x14ac:dyDescent="0.2">
      <c r="B115" s="25"/>
      <c r="C115" s="22" t="s">
        <v>15</v>
      </c>
      <c r="F115" s="20" t="str">
        <f>F12</f>
        <v xml:space="preserve"> </v>
      </c>
      <c r="I115" s="22" t="s">
        <v>17</v>
      </c>
      <c r="J115" s="48" t="str">
        <f>IF(J12="","",J12)</f>
        <v/>
      </c>
      <c r="L115" s="25"/>
    </row>
    <row r="116" spans="2:65" s="1" customFormat="1" ht="6.9" customHeight="1" x14ac:dyDescent="0.2">
      <c r="B116" s="25"/>
      <c r="L116" s="25"/>
    </row>
    <row r="117" spans="2:65" s="1" customFormat="1" ht="15.15" customHeight="1" x14ac:dyDescent="0.2">
      <c r="B117" s="25"/>
      <c r="C117" s="22" t="s">
        <v>18</v>
      </c>
      <c r="F117" s="20" t="str">
        <f>E15</f>
        <v xml:space="preserve"> </v>
      </c>
      <c r="I117" s="22" t="s">
        <v>22</v>
      </c>
      <c r="J117" s="23" t="str">
        <f>E21</f>
        <v xml:space="preserve"> </v>
      </c>
      <c r="L117" s="25"/>
    </row>
    <row r="118" spans="2:65" s="1" customFormat="1" ht="15.15" customHeight="1" x14ac:dyDescent="0.2">
      <c r="B118" s="25"/>
      <c r="C118" s="22" t="s">
        <v>21</v>
      </c>
      <c r="F118" s="20" t="str">
        <f>IF(E18="","",E18)</f>
        <v xml:space="preserve"> </v>
      </c>
      <c r="I118" s="22" t="s">
        <v>24</v>
      </c>
      <c r="J118" s="23" t="str">
        <f>E24</f>
        <v xml:space="preserve"> </v>
      </c>
      <c r="L118" s="25"/>
    </row>
    <row r="119" spans="2:65" s="1" customFormat="1" ht="10.4" customHeight="1" x14ac:dyDescent="0.2">
      <c r="B119" s="25"/>
      <c r="L119" s="25"/>
    </row>
    <row r="120" spans="2:65" s="10" customFormat="1" ht="29.25" customHeight="1" x14ac:dyDescent="0.2">
      <c r="B120" s="111"/>
      <c r="C120" s="112" t="s">
        <v>97</v>
      </c>
      <c r="D120" s="113" t="s">
        <v>51</v>
      </c>
      <c r="E120" s="113" t="s">
        <v>47</v>
      </c>
      <c r="F120" s="113" t="s">
        <v>48</v>
      </c>
      <c r="G120" s="113" t="s">
        <v>98</v>
      </c>
      <c r="H120" s="113" t="s">
        <v>99</v>
      </c>
      <c r="I120" s="113" t="s">
        <v>100</v>
      </c>
      <c r="J120" s="114" t="s">
        <v>81</v>
      </c>
      <c r="K120" s="115" t="s">
        <v>101</v>
      </c>
      <c r="L120" s="111"/>
      <c r="M120" s="55" t="s">
        <v>1</v>
      </c>
      <c r="N120" s="56" t="s">
        <v>30</v>
      </c>
      <c r="O120" s="56" t="s">
        <v>102</v>
      </c>
      <c r="P120" s="56" t="s">
        <v>103</v>
      </c>
      <c r="Q120" s="56" t="s">
        <v>104</v>
      </c>
      <c r="R120" s="56" t="s">
        <v>105</v>
      </c>
      <c r="S120" s="56" t="s">
        <v>106</v>
      </c>
      <c r="T120" s="57" t="s">
        <v>107</v>
      </c>
    </row>
    <row r="121" spans="2:65" s="1" customFormat="1" ht="22.75" customHeight="1" x14ac:dyDescent="0.35">
      <c r="B121" s="25"/>
      <c r="C121" s="60" t="s">
        <v>82</v>
      </c>
      <c r="J121" s="116">
        <f>J122</f>
        <v>0</v>
      </c>
      <c r="L121" s="25"/>
      <c r="M121" s="58"/>
      <c r="N121" s="49"/>
      <c r="O121" s="49"/>
      <c r="P121" s="117">
        <f>P122</f>
        <v>69.286481800000004</v>
      </c>
      <c r="Q121" s="49"/>
      <c r="R121" s="117">
        <f>R122</f>
        <v>70.123569669999995</v>
      </c>
      <c r="S121" s="49"/>
      <c r="T121" s="118">
        <f>T122</f>
        <v>0</v>
      </c>
      <c r="AT121" s="13" t="s">
        <v>65</v>
      </c>
      <c r="AU121" s="13" t="s">
        <v>83</v>
      </c>
      <c r="BK121" s="119">
        <f>BK122</f>
        <v>0</v>
      </c>
    </row>
    <row r="122" spans="2:65" s="11" customFormat="1" ht="26" customHeight="1" x14ac:dyDescent="0.35">
      <c r="B122" s="120"/>
      <c r="D122" s="121" t="s">
        <v>65</v>
      </c>
      <c r="E122" s="122" t="s">
        <v>981</v>
      </c>
      <c r="F122" s="122" t="s">
        <v>982</v>
      </c>
      <c r="J122" s="123">
        <f>J123+J136+J139+J150</f>
        <v>0</v>
      </c>
      <c r="L122" s="120"/>
      <c r="M122" s="124"/>
      <c r="P122" s="125">
        <f>P123+P136+P139+P150</f>
        <v>69.286481800000004</v>
      </c>
      <c r="R122" s="125">
        <f>R123+R136+R139+R150</f>
        <v>70.123569669999995</v>
      </c>
      <c r="T122" s="126">
        <f>T123+T136+T139+T150</f>
        <v>0</v>
      </c>
      <c r="AR122" s="121" t="s">
        <v>72</v>
      </c>
      <c r="AT122" s="127" t="s">
        <v>65</v>
      </c>
      <c r="AU122" s="127" t="s">
        <v>66</v>
      </c>
      <c r="AY122" s="121" t="s">
        <v>111</v>
      </c>
      <c r="BK122" s="128">
        <f>BK123+BK136+BK139+BK150</f>
        <v>0</v>
      </c>
    </row>
    <row r="123" spans="2:65" s="11" customFormat="1" ht="22.75" customHeight="1" x14ac:dyDescent="0.25">
      <c r="B123" s="120"/>
      <c r="D123" s="121" t="s">
        <v>65</v>
      </c>
      <c r="E123" s="129" t="s">
        <v>72</v>
      </c>
      <c r="F123" s="129" t="s">
        <v>983</v>
      </c>
      <c r="J123" s="130">
        <f>BK123</f>
        <v>0</v>
      </c>
      <c r="L123" s="120"/>
      <c r="M123" s="124"/>
      <c r="P123" s="125">
        <f>SUM(P124:P135)</f>
        <v>12.598000000000003</v>
      </c>
      <c r="R123" s="125">
        <f>SUM(R124:R135)</f>
        <v>3.78</v>
      </c>
      <c r="T123" s="126">
        <f>SUM(T124:T135)</f>
        <v>0</v>
      </c>
      <c r="AR123" s="121" t="s">
        <v>72</v>
      </c>
      <c r="AT123" s="127" t="s">
        <v>65</v>
      </c>
      <c r="AU123" s="127" t="s">
        <v>72</v>
      </c>
      <c r="AY123" s="121" t="s">
        <v>111</v>
      </c>
      <c r="BK123" s="128">
        <f>SUM(BK124:BK135)</f>
        <v>0</v>
      </c>
    </row>
    <row r="124" spans="2:65" s="1" customFormat="1" ht="44.25" customHeight="1" x14ac:dyDescent="0.2">
      <c r="B124" s="131"/>
      <c r="C124" s="132" t="s">
        <v>72</v>
      </c>
      <c r="D124" s="132" t="s">
        <v>114</v>
      </c>
      <c r="E124" s="133" t="s">
        <v>984</v>
      </c>
      <c r="F124" s="134" t="s">
        <v>1099</v>
      </c>
      <c r="G124" s="135" t="s">
        <v>283</v>
      </c>
      <c r="H124" s="136">
        <v>12</v>
      </c>
      <c r="I124" s="137"/>
      <c r="J124" s="137">
        <f t="shared" ref="J124:J135" si="0">ROUND(I124*H124,2)</f>
        <v>0</v>
      </c>
      <c r="K124" s="138"/>
      <c r="L124" s="25"/>
      <c r="M124" s="139" t="s">
        <v>1</v>
      </c>
      <c r="N124" s="140" t="s">
        <v>32</v>
      </c>
      <c r="O124" s="141">
        <v>0.01</v>
      </c>
      <c r="P124" s="141">
        <f t="shared" ref="P124:P135" si="1">O124*H124</f>
        <v>0.12</v>
      </c>
      <c r="Q124" s="141">
        <v>0</v>
      </c>
      <c r="R124" s="141">
        <f t="shared" ref="R124:R135" si="2">Q124*H124</f>
        <v>0</v>
      </c>
      <c r="S124" s="141">
        <v>0</v>
      </c>
      <c r="T124" s="142">
        <f t="shared" ref="T124:T135" si="3">S124*H124</f>
        <v>0</v>
      </c>
      <c r="AR124" s="143" t="s">
        <v>129</v>
      </c>
      <c r="AT124" s="143" t="s">
        <v>114</v>
      </c>
      <c r="AU124" s="143" t="s">
        <v>110</v>
      </c>
      <c r="AY124" s="13" t="s">
        <v>111</v>
      </c>
      <c r="BE124" s="144">
        <f t="shared" ref="BE124:BE135" si="4">IF(N124="základná",J124,0)</f>
        <v>0</v>
      </c>
      <c r="BF124" s="144">
        <f t="shared" ref="BF124:BF135" si="5">IF(N124="znížená",J124,0)</f>
        <v>0</v>
      </c>
      <c r="BG124" s="144">
        <f t="shared" ref="BG124:BG135" si="6">IF(N124="zákl. prenesená",J124,0)</f>
        <v>0</v>
      </c>
      <c r="BH124" s="144">
        <f t="shared" ref="BH124:BH135" si="7">IF(N124="zníž. prenesená",J124,0)</f>
        <v>0</v>
      </c>
      <c r="BI124" s="144">
        <f t="shared" ref="BI124:BI135" si="8">IF(N124="nulová",J124,0)</f>
        <v>0</v>
      </c>
      <c r="BJ124" s="13" t="s">
        <v>110</v>
      </c>
      <c r="BK124" s="144">
        <f t="shared" ref="BK124:BK135" si="9">ROUND(I124*H124,2)</f>
        <v>0</v>
      </c>
      <c r="BL124" s="13" t="s">
        <v>129</v>
      </c>
      <c r="BM124" s="143" t="s">
        <v>985</v>
      </c>
    </row>
    <row r="125" spans="2:65" s="1" customFormat="1" ht="33" customHeight="1" x14ac:dyDescent="0.2">
      <c r="B125" s="131"/>
      <c r="C125" s="132" t="s">
        <v>110</v>
      </c>
      <c r="D125" s="132" t="s">
        <v>114</v>
      </c>
      <c r="E125" s="133" t="s">
        <v>986</v>
      </c>
      <c r="F125" s="134" t="s">
        <v>987</v>
      </c>
      <c r="G125" s="135" t="s">
        <v>283</v>
      </c>
      <c r="H125" s="136">
        <v>1.8</v>
      </c>
      <c r="I125" s="137"/>
      <c r="J125" s="137">
        <f t="shared" si="0"/>
        <v>0</v>
      </c>
      <c r="K125" s="138"/>
      <c r="L125" s="25"/>
      <c r="M125" s="139" t="s">
        <v>1</v>
      </c>
      <c r="N125" s="140" t="s">
        <v>32</v>
      </c>
      <c r="O125" s="141">
        <v>1.2841</v>
      </c>
      <c r="P125" s="141">
        <f t="shared" si="1"/>
        <v>2.3113800000000002</v>
      </c>
      <c r="Q125" s="141">
        <v>0</v>
      </c>
      <c r="R125" s="141">
        <f t="shared" si="2"/>
        <v>0</v>
      </c>
      <c r="S125" s="141">
        <v>0</v>
      </c>
      <c r="T125" s="142">
        <f t="shared" si="3"/>
        <v>0</v>
      </c>
      <c r="AR125" s="143" t="s">
        <v>129</v>
      </c>
      <c r="AT125" s="143" t="s">
        <v>114</v>
      </c>
      <c r="AU125" s="143" t="s">
        <v>110</v>
      </c>
      <c r="AY125" s="13" t="s">
        <v>111</v>
      </c>
      <c r="BE125" s="144">
        <f t="shared" si="4"/>
        <v>0</v>
      </c>
      <c r="BF125" s="144">
        <f t="shared" si="5"/>
        <v>0</v>
      </c>
      <c r="BG125" s="144">
        <f t="shared" si="6"/>
        <v>0</v>
      </c>
      <c r="BH125" s="144">
        <f t="shared" si="7"/>
        <v>0</v>
      </c>
      <c r="BI125" s="144">
        <f t="shared" si="8"/>
        <v>0</v>
      </c>
      <c r="BJ125" s="13" t="s">
        <v>110</v>
      </c>
      <c r="BK125" s="144">
        <f t="shared" si="9"/>
        <v>0</v>
      </c>
      <c r="BL125" s="13" t="s">
        <v>129</v>
      </c>
      <c r="BM125" s="143" t="s">
        <v>988</v>
      </c>
    </row>
    <row r="126" spans="2:65" s="1" customFormat="1" ht="24.15" customHeight="1" x14ac:dyDescent="0.2">
      <c r="B126" s="131"/>
      <c r="C126" s="132" t="s">
        <v>125</v>
      </c>
      <c r="D126" s="132" t="s">
        <v>114</v>
      </c>
      <c r="E126" s="133" t="s">
        <v>989</v>
      </c>
      <c r="F126" s="134" t="s">
        <v>990</v>
      </c>
      <c r="G126" s="135" t="s">
        <v>283</v>
      </c>
      <c r="H126" s="136">
        <v>6.5</v>
      </c>
      <c r="I126" s="137"/>
      <c r="J126" s="137">
        <f t="shared" si="0"/>
        <v>0</v>
      </c>
      <c r="K126" s="138"/>
      <c r="L126" s="25"/>
      <c r="M126" s="139" t="s">
        <v>1</v>
      </c>
      <c r="N126" s="140" t="s">
        <v>32</v>
      </c>
      <c r="O126" s="141">
        <v>1.2841</v>
      </c>
      <c r="P126" s="141">
        <f t="shared" si="1"/>
        <v>8.3466500000000003</v>
      </c>
      <c r="Q126" s="141">
        <v>0</v>
      </c>
      <c r="R126" s="141">
        <f t="shared" si="2"/>
        <v>0</v>
      </c>
      <c r="S126" s="141">
        <v>0</v>
      </c>
      <c r="T126" s="142">
        <f t="shared" si="3"/>
        <v>0</v>
      </c>
      <c r="AR126" s="143" t="s">
        <v>129</v>
      </c>
      <c r="AT126" s="143" t="s">
        <v>114</v>
      </c>
      <c r="AU126" s="143" t="s">
        <v>110</v>
      </c>
      <c r="AY126" s="13" t="s">
        <v>111</v>
      </c>
      <c r="BE126" s="144">
        <f t="shared" si="4"/>
        <v>0</v>
      </c>
      <c r="BF126" s="144">
        <f t="shared" si="5"/>
        <v>0</v>
      </c>
      <c r="BG126" s="144">
        <f t="shared" si="6"/>
        <v>0</v>
      </c>
      <c r="BH126" s="144">
        <f t="shared" si="7"/>
        <v>0</v>
      </c>
      <c r="BI126" s="144">
        <f t="shared" si="8"/>
        <v>0</v>
      </c>
      <c r="BJ126" s="13" t="s">
        <v>110</v>
      </c>
      <c r="BK126" s="144">
        <f t="shared" si="9"/>
        <v>0</v>
      </c>
      <c r="BL126" s="13" t="s">
        <v>129</v>
      </c>
      <c r="BM126" s="143" t="s">
        <v>991</v>
      </c>
    </row>
    <row r="127" spans="2:65" s="1" customFormat="1" ht="33" customHeight="1" x14ac:dyDescent="0.2">
      <c r="B127" s="131"/>
      <c r="C127" s="132" t="s">
        <v>129</v>
      </c>
      <c r="D127" s="132" t="s">
        <v>114</v>
      </c>
      <c r="E127" s="133" t="s">
        <v>992</v>
      </c>
      <c r="F127" s="134" t="s">
        <v>993</v>
      </c>
      <c r="G127" s="135" t="s">
        <v>283</v>
      </c>
      <c r="H127" s="136">
        <v>0.5</v>
      </c>
      <c r="I127" s="137"/>
      <c r="J127" s="137">
        <f t="shared" si="0"/>
        <v>0</v>
      </c>
      <c r="K127" s="138"/>
      <c r="L127" s="25"/>
      <c r="M127" s="139" t="s">
        <v>1</v>
      </c>
      <c r="N127" s="140" t="s">
        <v>32</v>
      </c>
      <c r="O127" s="141">
        <v>1.2841</v>
      </c>
      <c r="P127" s="141">
        <f t="shared" si="1"/>
        <v>0.64205000000000001</v>
      </c>
      <c r="Q127" s="141">
        <v>0</v>
      </c>
      <c r="R127" s="141">
        <f t="shared" si="2"/>
        <v>0</v>
      </c>
      <c r="S127" s="141">
        <v>0</v>
      </c>
      <c r="T127" s="142">
        <f t="shared" si="3"/>
        <v>0</v>
      </c>
      <c r="AR127" s="143" t="s">
        <v>129</v>
      </c>
      <c r="AT127" s="143" t="s">
        <v>114</v>
      </c>
      <c r="AU127" s="143" t="s">
        <v>110</v>
      </c>
      <c r="AY127" s="13" t="s">
        <v>111</v>
      </c>
      <c r="BE127" s="144">
        <f t="shared" si="4"/>
        <v>0</v>
      </c>
      <c r="BF127" s="144">
        <f t="shared" si="5"/>
        <v>0</v>
      </c>
      <c r="BG127" s="144">
        <f t="shared" si="6"/>
        <v>0</v>
      </c>
      <c r="BH127" s="144">
        <f t="shared" si="7"/>
        <v>0</v>
      </c>
      <c r="BI127" s="144">
        <f t="shared" si="8"/>
        <v>0</v>
      </c>
      <c r="BJ127" s="13" t="s">
        <v>110</v>
      </c>
      <c r="BK127" s="144">
        <f t="shared" si="9"/>
        <v>0</v>
      </c>
      <c r="BL127" s="13" t="s">
        <v>129</v>
      </c>
      <c r="BM127" s="143" t="s">
        <v>994</v>
      </c>
    </row>
    <row r="128" spans="2:65" s="1" customFormat="1" ht="24.15" customHeight="1" x14ac:dyDescent="0.2">
      <c r="B128" s="131"/>
      <c r="C128" s="132" t="s">
        <v>133</v>
      </c>
      <c r="D128" s="132" t="s">
        <v>114</v>
      </c>
      <c r="E128" s="133" t="s">
        <v>995</v>
      </c>
      <c r="F128" s="134" t="s">
        <v>1100</v>
      </c>
      <c r="G128" s="135" t="s">
        <v>283</v>
      </c>
      <c r="H128" s="136">
        <v>0.26</v>
      </c>
      <c r="I128" s="137"/>
      <c r="J128" s="137">
        <f t="shared" si="0"/>
        <v>0</v>
      </c>
      <c r="K128" s="138"/>
      <c r="L128" s="25"/>
      <c r="M128" s="139" t="s">
        <v>1</v>
      </c>
      <c r="N128" s="140" t="s">
        <v>32</v>
      </c>
      <c r="O128" s="141">
        <v>4.2000000000000003E-2</v>
      </c>
      <c r="P128" s="141">
        <f t="shared" si="1"/>
        <v>1.0920000000000001E-2</v>
      </c>
      <c r="Q128" s="141">
        <v>0</v>
      </c>
      <c r="R128" s="141">
        <f t="shared" si="2"/>
        <v>0</v>
      </c>
      <c r="S128" s="141">
        <v>0</v>
      </c>
      <c r="T128" s="142">
        <f t="shared" si="3"/>
        <v>0</v>
      </c>
      <c r="AR128" s="143" t="s">
        <v>129</v>
      </c>
      <c r="AT128" s="143" t="s">
        <v>114</v>
      </c>
      <c r="AU128" s="143" t="s">
        <v>110</v>
      </c>
      <c r="AY128" s="13" t="s">
        <v>111</v>
      </c>
      <c r="BE128" s="144">
        <f t="shared" si="4"/>
        <v>0</v>
      </c>
      <c r="BF128" s="144">
        <f t="shared" si="5"/>
        <v>0</v>
      </c>
      <c r="BG128" s="144">
        <f t="shared" si="6"/>
        <v>0</v>
      </c>
      <c r="BH128" s="144">
        <f t="shared" si="7"/>
        <v>0</v>
      </c>
      <c r="BI128" s="144">
        <f t="shared" si="8"/>
        <v>0</v>
      </c>
      <c r="BJ128" s="13" t="s">
        <v>110</v>
      </c>
      <c r="BK128" s="144">
        <f t="shared" si="9"/>
        <v>0</v>
      </c>
      <c r="BL128" s="13" t="s">
        <v>129</v>
      </c>
      <c r="BM128" s="143" t="s">
        <v>996</v>
      </c>
    </row>
    <row r="129" spans="2:65" s="1" customFormat="1" ht="33" customHeight="1" x14ac:dyDescent="0.2">
      <c r="B129" s="131"/>
      <c r="C129" s="132" t="s">
        <v>137</v>
      </c>
      <c r="D129" s="132" t="s">
        <v>114</v>
      </c>
      <c r="E129" s="133" t="s">
        <v>997</v>
      </c>
      <c r="F129" s="134" t="s">
        <v>1101</v>
      </c>
      <c r="G129" s="135" t="s">
        <v>218</v>
      </c>
      <c r="H129" s="136">
        <v>43</v>
      </c>
      <c r="I129" s="137"/>
      <c r="J129" s="137">
        <f t="shared" si="0"/>
        <v>0</v>
      </c>
      <c r="K129" s="138"/>
      <c r="L129" s="25"/>
      <c r="M129" s="139" t="s">
        <v>1</v>
      </c>
      <c r="N129" s="140" t="s">
        <v>32</v>
      </c>
      <c r="O129" s="141">
        <v>1.0999999999999999E-2</v>
      </c>
      <c r="P129" s="141">
        <f t="shared" si="1"/>
        <v>0.47299999999999998</v>
      </c>
      <c r="Q129" s="141">
        <v>0</v>
      </c>
      <c r="R129" s="141">
        <f t="shared" si="2"/>
        <v>0</v>
      </c>
      <c r="S129" s="141">
        <v>0</v>
      </c>
      <c r="T129" s="142">
        <f t="shared" si="3"/>
        <v>0</v>
      </c>
      <c r="AR129" s="143" t="s">
        <v>129</v>
      </c>
      <c r="AT129" s="143" t="s">
        <v>114</v>
      </c>
      <c r="AU129" s="143" t="s">
        <v>110</v>
      </c>
      <c r="AY129" s="13" t="s">
        <v>111</v>
      </c>
      <c r="BE129" s="144">
        <f t="shared" si="4"/>
        <v>0</v>
      </c>
      <c r="BF129" s="144">
        <f t="shared" si="5"/>
        <v>0</v>
      </c>
      <c r="BG129" s="144">
        <f t="shared" si="6"/>
        <v>0</v>
      </c>
      <c r="BH129" s="144">
        <f t="shared" si="7"/>
        <v>0</v>
      </c>
      <c r="BI129" s="144">
        <f t="shared" si="8"/>
        <v>0</v>
      </c>
      <c r="BJ129" s="13" t="s">
        <v>110</v>
      </c>
      <c r="BK129" s="144">
        <f t="shared" si="9"/>
        <v>0</v>
      </c>
      <c r="BL129" s="13" t="s">
        <v>129</v>
      </c>
      <c r="BM129" s="143" t="s">
        <v>998</v>
      </c>
    </row>
    <row r="130" spans="2:65" s="1" customFormat="1" ht="33" customHeight="1" x14ac:dyDescent="0.2">
      <c r="B130" s="131"/>
      <c r="C130" s="132">
        <v>7</v>
      </c>
      <c r="D130" s="132" t="s">
        <v>114</v>
      </c>
      <c r="E130" s="133" t="s">
        <v>1296</v>
      </c>
      <c r="F130" s="134" t="s">
        <v>1295</v>
      </c>
      <c r="G130" s="135" t="s">
        <v>283</v>
      </c>
      <c r="H130" s="136">
        <v>0.5</v>
      </c>
      <c r="I130" s="137"/>
      <c r="J130" s="137">
        <f t="shared" si="0"/>
        <v>0</v>
      </c>
      <c r="K130" s="138"/>
      <c r="L130" s="25"/>
      <c r="M130" s="139"/>
      <c r="N130" s="140"/>
      <c r="O130" s="141"/>
      <c r="P130" s="141"/>
      <c r="Q130" s="141"/>
      <c r="R130" s="141"/>
      <c r="S130" s="141"/>
      <c r="T130" s="142"/>
      <c r="AR130" s="143"/>
      <c r="AT130" s="143"/>
      <c r="AU130" s="143"/>
      <c r="AY130" s="13"/>
      <c r="BE130" s="144"/>
      <c r="BF130" s="144"/>
      <c r="BG130" s="144"/>
      <c r="BH130" s="144"/>
      <c r="BI130" s="144"/>
      <c r="BJ130" s="13"/>
      <c r="BK130" s="144">
        <f t="shared" si="9"/>
        <v>0</v>
      </c>
      <c r="BL130" s="13"/>
      <c r="BM130" s="143"/>
    </row>
    <row r="131" spans="2:65" s="1" customFormat="1" ht="33" customHeight="1" x14ac:dyDescent="0.2">
      <c r="B131" s="131"/>
      <c r="C131" s="132">
        <v>8</v>
      </c>
      <c r="D131" s="132" t="s">
        <v>114</v>
      </c>
      <c r="E131" s="133" t="s">
        <v>1298</v>
      </c>
      <c r="F131" s="134" t="s">
        <v>1297</v>
      </c>
      <c r="G131" s="135" t="s">
        <v>283</v>
      </c>
      <c r="H131" s="136">
        <v>0.5</v>
      </c>
      <c r="I131" s="137"/>
      <c r="J131" s="137">
        <f t="shared" si="0"/>
        <v>0</v>
      </c>
      <c r="K131" s="138"/>
      <c r="L131" s="25"/>
      <c r="M131" s="139"/>
      <c r="N131" s="140"/>
      <c r="O131" s="141"/>
      <c r="P131" s="141"/>
      <c r="Q131" s="141"/>
      <c r="R131" s="141"/>
      <c r="S131" s="141"/>
      <c r="T131" s="142"/>
      <c r="AR131" s="143"/>
      <c r="AT131" s="143"/>
      <c r="AU131" s="143"/>
      <c r="AY131" s="13"/>
      <c r="BE131" s="144"/>
      <c r="BF131" s="144"/>
      <c r="BG131" s="144"/>
      <c r="BH131" s="144"/>
      <c r="BI131" s="144"/>
      <c r="BJ131" s="13"/>
      <c r="BK131" s="144"/>
      <c r="BL131" s="13"/>
      <c r="BM131" s="143"/>
    </row>
    <row r="132" spans="2:65" s="1" customFormat="1" ht="33" customHeight="1" x14ac:dyDescent="0.2">
      <c r="B132" s="131"/>
      <c r="C132" s="132">
        <v>9</v>
      </c>
      <c r="D132" s="132" t="s">
        <v>114</v>
      </c>
      <c r="E132" s="133" t="s">
        <v>1299</v>
      </c>
      <c r="F132" s="134" t="s">
        <v>1284</v>
      </c>
      <c r="G132" s="135" t="s">
        <v>283</v>
      </c>
      <c r="H132" s="136">
        <v>0.5</v>
      </c>
      <c r="I132" s="137"/>
      <c r="J132" s="137">
        <f t="shared" ref="J132" si="10">ROUND(I132*H132,2)</f>
        <v>0</v>
      </c>
      <c r="K132" s="138"/>
      <c r="L132" s="25"/>
      <c r="M132" s="139"/>
      <c r="N132" s="140"/>
      <c r="O132" s="141"/>
      <c r="P132" s="141"/>
      <c r="Q132" s="141"/>
      <c r="R132" s="141"/>
      <c r="S132" s="141"/>
      <c r="T132" s="142"/>
      <c r="AR132" s="143"/>
      <c r="AT132" s="143"/>
      <c r="AU132" s="143"/>
      <c r="AY132" s="13"/>
      <c r="BE132" s="144"/>
      <c r="BF132" s="144"/>
      <c r="BG132" s="144"/>
      <c r="BH132" s="144"/>
      <c r="BI132" s="144"/>
      <c r="BJ132" s="13"/>
      <c r="BK132" s="144"/>
      <c r="BL132" s="13"/>
      <c r="BM132" s="143"/>
    </row>
    <row r="133" spans="2:65" s="1" customFormat="1" ht="24.15" customHeight="1" x14ac:dyDescent="0.2">
      <c r="B133" s="131"/>
      <c r="C133" s="132">
        <v>10</v>
      </c>
      <c r="D133" s="132" t="s">
        <v>114</v>
      </c>
      <c r="E133" s="133" t="s">
        <v>999</v>
      </c>
      <c r="F133" s="134" t="s">
        <v>1000</v>
      </c>
      <c r="G133" s="135" t="s">
        <v>283</v>
      </c>
      <c r="H133" s="136">
        <v>2</v>
      </c>
      <c r="I133" s="137"/>
      <c r="J133" s="137">
        <f t="shared" si="0"/>
        <v>0</v>
      </c>
      <c r="K133" s="138"/>
      <c r="L133" s="25"/>
      <c r="M133" s="139" t="s">
        <v>1</v>
      </c>
      <c r="N133" s="140" t="s">
        <v>32</v>
      </c>
      <c r="O133" s="141">
        <v>0.24199999999999999</v>
      </c>
      <c r="P133" s="141">
        <f t="shared" si="1"/>
        <v>0.48399999999999999</v>
      </c>
      <c r="Q133" s="141">
        <v>0</v>
      </c>
      <c r="R133" s="141">
        <f t="shared" si="2"/>
        <v>0</v>
      </c>
      <c r="S133" s="141">
        <v>0</v>
      </c>
      <c r="T133" s="142">
        <f t="shared" si="3"/>
        <v>0</v>
      </c>
      <c r="AR133" s="143" t="s">
        <v>129</v>
      </c>
      <c r="AT133" s="143" t="s">
        <v>114</v>
      </c>
      <c r="AU133" s="143" t="s">
        <v>110</v>
      </c>
      <c r="AY133" s="13" t="s">
        <v>111</v>
      </c>
      <c r="BE133" s="144">
        <f t="shared" si="4"/>
        <v>0</v>
      </c>
      <c r="BF133" s="144">
        <f t="shared" si="5"/>
        <v>0</v>
      </c>
      <c r="BG133" s="144">
        <f t="shared" si="6"/>
        <v>0</v>
      </c>
      <c r="BH133" s="144">
        <f t="shared" si="7"/>
        <v>0</v>
      </c>
      <c r="BI133" s="144">
        <f t="shared" si="8"/>
        <v>0</v>
      </c>
      <c r="BJ133" s="13" t="s">
        <v>110</v>
      </c>
      <c r="BK133" s="144">
        <f t="shared" si="9"/>
        <v>0</v>
      </c>
      <c r="BL133" s="13" t="s">
        <v>129</v>
      </c>
      <c r="BM133" s="143" t="s">
        <v>1001</v>
      </c>
    </row>
    <row r="134" spans="2:65" s="1" customFormat="1" ht="27.65" customHeight="1" x14ac:dyDescent="0.2">
      <c r="B134" s="131"/>
      <c r="C134" s="145">
        <v>11</v>
      </c>
      <c r="D134" s="145" t="s">
        <v>120</v>
      </c>
      <c r="E134" s="146" t="s">
        <v>1002</v>
      </c>
      <c r="F134" s="147" t="s">
        <v>1103</v>
      </c>
      <c r="G134" s="148" t="s">
        <v>1003</v>
      </c>
      <c r="H134" s="149">
        <v>3.78</v>
      </c>
      <c r="I134" s="150"/>
      <c r="J134" s="150">
        <f t="shared" si="0"/>
        <v>0</v>
      </c>
      <c r="K134" s="151"/>
      <c r="L134" s="152"/>
      <c r="M134" s="153" t="s">
        <v>1</v>
      </c>
      <c r="N134" s="154" t="s">
        <v>32</v>
      </c>
      <c r="O134" s="141">
        <v>0</v>
      </c>
      <c r="P134" s="141">
        <f t="shared" si="1"/>
        <v>0</v>
      </c>
      <c r="Q134" s="141">
        <v>1</v>
      </c>
      <c r="R134" s="141">
        <f t="shared" si="2"/>
        <v>3.78</v>
      </c>
      <c r="S134" s="141">
        <v>0</v>
      </c>
      <c r="T134" s="142">
        <f t="shared" si="3"/>
        <v>0</v>
      </c>
      <c r="AR134" s="143" t="s">
        <v>145</v>
      </c>
      <c r="AT134" s="143" t="s">
        <v>120</v>
      </c>
      <c r="AU134" s="143" t="s">
        <v>110</v>
      </c>
      <c r="AY134" s="13" t="s">
        <v>111</v>
      </c>
      <c r="BE134" s="144">
        <f t="shared" si="4"/>
        <v>0</v>
      </c>
      <c r="BF134" s="144">
        <f t="shared" si="5"/>
        <v>0</v>
      </c>
      <c r="BG134" s="144">
        <f t="shared" si="6"/>
        <v>0</v>
      </c>
      <c r="BH134" s="144">
        <f t="shared" si="7"/>
        <v>0</v>
      </c>
      <c r="BI134" s="144">
        <f t="shared" si="8"/>
        <v>0</v>
      </c>
      <c r="BJ134" s="13" t="s">
        <v>110</v>
      </c>
      <c r="BK134" s="144">
        <f t="shared" si="9"/>
        <v>0</v>
      </c>
      <c r="BL134" s="13" t="s">
        <v>129</v>
      </c>
      <c r="BM134" s="143" t="s">
        <v>1004</v>
      </c>
    </row>
    <row r="135" spans="2:65" s="1" customFormat="1" ht="24.15" customHeight="1" x14ac:dyDescent="0.2">
      <c r="B135" s="131"/>
      <c r="C135" s="132">
        <v>12</v>
      </c>
      <c r="D135" s="132" t="s">
        <v>114</v>
      </c>
      <c r="E135" s="133" t="s">
        <v>1005</v>
      </c>
      <c r="F135" s="134" t="s">
        <v>1006</v>
      </c>
      <c r="G135" s="135" t="s">
        <v>283</v>
      </c>
      <c r="H135" s="136">
        <v>2</v>
      </c>
      <c r="I135" s="137"/>
      <c r="J135" s="137">
        <f t="shared" si="0"/>
        <v>0</v>
      </c>
      <c r="K135" s="138"/>
      <c r="L135" s="25"/>
      <c r="M135" s="139" t="s">
        <v>1</v>
      </c>
      <c r="N135" s="140" t="s">
        <v>32</v>
      </c>
      <c r="O135" s="141">
        <v>0.105</v>
      </c>
      <c r="P135" s="141">
        <f t="shared" si="1"/>
        <v>0.21</v>
      </c>
      <c r="Q135" s="141">
        <v>0</v>
      </c>
      <c r="R135" s="141">
        <f t="shared" si="2"/>
        <v>0</v>
      </c>
      <c r="S135" s="141">
        <v>0</v>
      </c>
      <c r="T135" s="142">
        <f t="shared" si="3"/>
        <v>0</v>
      </c>
      <c r="AR135" s="143" t="s">
        <v>129</v>
      </c>
      <c r="AT135" s="143" t="s">
        <v>114</v>
      </c>
      <c r="AU135" s="143" t="s">
        <v>110</v>
      </c>
      <c r="AY135" s="13" t="s">
        <v>111</v>
      </c>
      <c r="BE135" s="144">
        <f t="shared" si="4"/>
        <v>0</v>
      </c>
      <c r="BF135" s="144">
        <f t="shared" si="5"/>
        <v>0</v>
      </c>
      <c r="BG135" s="144">
        <f t="shared" si="6"/>
        <v>0</v>
      </c>
      <c r="BH135" s="144">
        <f t="shared" si="7"/>
        <v>0</v>
      </c>
      <c r="BI135" s="144">
        <f t="shared" si="8"/>
        <v>0</v>
      </c>
      <c r="BJ135" s="13" t="s">
        <v>110</v>
      </c>
      <c r="BK135" s="144">
        <f t="shared" si="9"/>
        <v>0</v>
      </c>
      <c r="BL135" s="13" t="s">
        <v>129</v>
      </c>
      <c r="BM135" s="143" t="s">
        <v>1007</v>
      </c>
    </row>
    <row r="136" spans="2:65" s="11" customFormat="1" ht="22.75" customHeight="1" x14ac:dyDescent="0.25">
      <c r="B136" s="120"/>
      <c r="D136" s="121" t="s">
        <v>65</v>
      </c>
      <c r="E136" s="129" t="s">
        <v>129</v>
      </c>
      <c r="F136" s="129" t="s">
        <v>1008</v>
      </c>
      <c r="J136" s="130">
        <f>BK136</f>
        <v>0</v>
      </c>
      <c r="L136" s="120"/>
      <c r="M136" s="124"/>
      <c r="P136" s="125">
        <f>SUM(P137:P138)</f>
        <v>5.9387868000000008</v>
      </c>
      <c r="R136" s="125">
        <f>SUM(R137:R138)</f>
        <v>0.68269960000000007</v>
      </c>
      <c r="T136" s="126">
        <f>SUM(T137:T138)</f>
        <v>0</v>
      </c>
      <c r="AR136" s="121" t="s">
        <v>72</v>
      </c>
      <c r="AT136" s="127" t="s">
        <v>65</v>
      </c>
      <c r="AU136" s="127" t="s">
        <v>72</v>
      </c>
      <c r="AY136" s="121" t="s">
        <v>111</v>
      </c>
      <c r="BK136" s="128">
        <f>SUM(BK137:BK138)</f>
        <v>0</v>
      </c>
    </row>
    <row r="137" spans="2:65" s="1" customFormat="1" ht="16.5" customHeight="1" x14ac:dyDescent="0.2">
      <c r="B137" s="131"/>
      <c r="C137" s="132">
        <v>13</v>
      </c>
      <c r="D137" s="132" t="s">
        <v>114</v>
      </c>
      <c r="E137" s="133" t="s">
        <v>1009</v>
      </c>
      <c r="F137" s="134" t="s">
        <v>1010</v>
      </c>
      <c r="G137" s="135" t="s">
        <v>1003</v>
      </c>
      <c r="H137" s="136">
        <v>0.4</v>
      </c>
      <c r="I137" s="137"/>
      <c r="J137" s="137">
        <f>ROUND(I137*H137,2)</f>
        <v>0</v>
      </c>
      <c r="K137" s="138"/>
      <c r="L137" s="25"/>
      <c r="M137" s="139" t="s">
        <v>1</v>
      </c>
      <c r="N137" s="140" t="s">
        <v>32</v>
      </c>
      <c r="O137" s="141">
        <v>8.7335100000000008</v>
      </c>
      <c r="P137" s="141">
        <f>O137*H137</f>
        <v>3.4934040000000004</v>
      </c>
      <c r="Q137" s="141">
        <v>1.00397</v>
      </c>
      <c r="R137" s="141">
        <f>Q137*H137</f>
        <v>0.40158800000000006</v>
      </c>
      <c r="S137" s="141">
        <v>0</v>
      </c>
      <c r="T137" s="142">
        <f>S137*H137</f>
        <v>0</v>
      </c>
      <c r="AR137" s="143" t="s">
        <v>129</v>
      </c>
      <c r="AT137" s="143" t="s">
        <v>114</v>
      </c>
      <c r="AU137" s="143" t="s">
        <v>110</v>
      </c>
      <c r="AY137" s="13" t="s">
        <v>111</v>
      </c>
      <c r="BE137" s="144">
        <f>IF(N137="základná",J137,0)</f>
        <v>0</v>
      </c>
      <c r="BF137" s="144">
        <f>IF(N137="znížená",J137,0)</f>
        <v>0</v>
      </c>
      <c r="BG137" s="144">
        <f>IF(N137="zákl. prenesená",J137,0)</f>
        <v>0</v>
      </c>
      <c r="BH137" s="144">
        <f>IF(N137="zníž. prenesená",J137,0)</f>
        <v>0</v>
      </c>
      <c r="BI137" s="144">
        <f>IF(N137="nulová",J137,0)</f>
        <v>0</v>
      </c>
      <c r="BJ137" s="13" t="s">
        <v>110</v>
      </c>
      <c r="BK137" s="144">
        <f>ROUND(I137*H137,2)</f>
        <v>0</v>
      </c>
      <c r="BL137" s="13" t="s">
        <v>129</v>
      </c>
      <c r="BM137" s="143" t="s">
        <v>1011</v>
      </c>
    </row>
    <row r="138" spans="2:65" s="1" customFormat="1" ht="16.5" customHeight="1" x14ac:dyDescent="0.2">
      <c r="B138" s="131"/>
      <c r="C138" s="132">
        <v>14</v>
      </c>
      <c r="D138" s="132" t="s">
        <v>114</v>
      </c>
      <c r="E138" s="133" t="s">
        <v>1012</v>
      </c>
      <c r="F138" s="134" t="s">
        <v>1013</v>
      </c>
      <c r="G138" s="135" t="s">
        <v>1003</v>
      </c>
      <c r="H138" s="136">
        <v>0.28000000000000003</v>
      </c>
      <c r="I138" s="137"/>
      <c r="J138" s="137">
        <f>ROUND(I138*H138,2)</f>
        <v>0</v>
      </c>
      <c r="K138" s="138"/>
      <c r="L138" s="25"/>
      <c r="M138" s="139" t="s">
        <v>1</v>
      </c>
      <c r="N138" s="140" t="s">
        <v>32</v>
      </c>
      <c r="O138" s="141">
        <v>8.7335100000000008</v>
      </c>
      <c r="P138" s="141">
        <f>O138*H138</f>
        <v>2.4453828000000004</v>
      </c>
      <c r="Q138" s="141">
        <v>1.00397</v>
      </c>
      <c r="R138" s="141">
        <f>Q138*H138</f>
        <v>0.28111160000000002</v>
      </c>
      <c r="S138" s="141">
        <v>0</v>
      </c>
      <c r="T138" s="142">
        <f>S138*H138</f>
        <v>0</v>
      </c>
      <c r="AR138" s="143" t="s">
        <v>129</v>
      </c>
      <c r="AT138" s="143" t="s">
        <v>114</v>
      </c>
      <c r="AU138" s="143" t="s">
        <v>110</v>
      </c>
      <c r="AY138" s="13" t="s">
        <v>111</v>
      </c>
      <c r="BE138" s="144">
        <f>IF(N138="základná",J138,0)</f>
        <v>0</v>
      </c>
      <c r="BF138" s="144">
        <f>IF(N138="znížená",J138,0)</f>
        <v>0</v>
      </c>
      <c r="BG138" s="144">
        <f>IF(N138="zákl. prenesená",J138,0)</f>
        <v>0</v>
      </c>
      <c r="BH138" s="144">
        <f>IF(N138="zníž. prenesená",J138,0)</f>
        <v>0</v>
      </c>
      <c r="BI138" s="144">
        <f>IF(N138="nulová",J138,0)</f>
        <v>0</v>
      </c>
      <c r="BJ138" s="13" t="s">
        <v>110</v>
      </c>
      <c r="BK138" s="144">
        <f>ROUND(I138*H138,2)</f>
        <v>0</v>
      </c>
      <c r="BL138" s="13" t="s">
        <v>129</v>
      </c>
      <c r="BM138" s="143" t="s">
        <v>1014</v>
      </c>
    </row>
    <row r="139" spans="2:65" s="11" customFormat="1" ht="22.75" customHeight="1" x14ac:dyDescent="0.25">
      <c r="B139" s="120"/>
      <c r="D139" s="121" t="s">
        <v>65</v>
      </c>
      <c r="E139" s="129" t="s">
        <v>133</v>
      </c>
      <c r="F139" s="129" t="s">
        <v>1015</v>
      </c>
      <c r="J139" s="130">
        <f>SUM(J140:J149)</f>
        <v>0</v>
      </c>
      <c r="L139" s="120"/>
      <c r="M139" s="124"/>
      <c r="P139" s="125">
        <f>SUM(P140:P149)</f>
        <v>14.569695000000001</v>
      </c>
      <c r="R139" s="125">
        <f>SUM(R140:R149)</f>
        <v>65.660870070000001</v>
      </c>
      <c r="T139" s="126">
        <f>SUM(T140:T149)</f>
        <v>0</v>
      </c>
      <c r="AR139" s="121" t="s">
        <v>72</v>
      </c>
      <c r="AT139" s="127" t="s">
        <v>65</v>
      </c>
      <c r="AU139" s="127" t="s">
        <v>72</v>
      </c>
      <c r="AY139" s="121" t="s">
        <v>111</v>
      </c>
      <c r="BK139" s="128">
        <f>SUM(BK140:BK149)</f>
        <v>0</v>
      </c>
    </row>
    <row r="140" spans="2:65" s="1" customFormat="1" ht="24.15" customHeight="1" x14ac:dyDescent="0.2">
      <c r="B140" s="131"/>
      <c r="C140" s="132">
        <v>15</v>
      </c>
      <c r="D140" s="132" t="s">
        <v>114</v>
      </c>
      <c r="E140" s="133" t="s">
        <v>1016</v>
      </c>
      <c r="F140" s="134" t="s">
        <v>1017</v>
      </c>
      <c r="G140" s="135" t="s">
        <v>218</v>
      </c>
      <c r="H140" s="136">
        <v>8</v>
      </c>
      <c r="I140" s="137"/>
      <c r="J140" s="137">
        <f t="shared" ref="J140:J149" si="11">ROUND(I140*H140,2)</f>
        <v>0</v>
      </c>
      <c r="K140" s="138"/>
      <c r="L140" s="25"/>
      <c r="M140" s="139" t="s">
        <v>1</v>
      </c>
      <c r="N140" s="140" t="s">
        <v>32</v>
      </c>
      <c r="O140" s="141">
        <v>0.73936999999999997</v>
      </c>
      <c r="P140" s="141">
        <f t="shared" ref="P140:P149" si="12">O140*H140</f>
        <v>5.9149599999999998</v>
      </c>
      <c r="Q140" s="141">
        <v>0.34131361999999998</v>
      </c>
      <c r="R140" s="141">
        <f t="shared" ref="R140:R149" si="13">Q140*H140</f>
        <v>2.7305089599999999</v>
      </c>
      <c r="S140" s="141">
        <v>0</v>
      </c>
      <c r="T140" s="142">
        <f t="shared" ref="T140:T149" si="14">S140*H140</f>
        <v>0</v>
      </c>
      <c r="AR140" s="143" t="s">
        <v>129</v>
      </c>
      <c r="AT140" s="143" t="s">
        <v>114</v>
      </c>
      <c r="AU140" s="143" t="s">
        <v>110</v>
      </c>
      <c r="AY140" s="13" t="s">
        <v>111</v>
      </c>
      <c r="BE140" s="144">
        <f t="shared" ref="BE140:BE149" si="15">IF(N140="základná",J140,0)</f>
        <v>0</v>
      </c>
      <c r="BF140" s="144">
        <f t="shared" ref="BF140:BF149" si="16">IF(N140="znížená",J140,0)</f>
        <v>0</v>
      </c>
      <c r="BG140" s="144">
        <f t="shared" ref="BG140:BG149" si="17">IF(N140="zákl. prenesená",J140,0)</f>
        <v>0</v>
      </c>
      <c r="BH140" s="144">
        <f t="shared" ref="BH140:BH149" si="18">IF(N140="zníž. prenesená",J140,0)</f>
        <v>0</v>
      </c>
      <c r="BI140" s="144">
        <f t="shared" ref="BI140:BI149" si="19">IF(N140="nulová",J140,0)</f>
        <v>0</v>
      </c>
      <c r="BJ140" s="13" t="s">
        <v>110</v>
      </c>
      <c r="BK140" s="144">
        <f t="shared" ref="BK140:BK149" si="20">ROUND(I140*H140,2)</f>
        <v>0</v>
      </c>
      <c r="BL140" s="13" t="s">
        <v>129</v>
      </c>
      <c r="BM140" s="143" t="s">
        <v>1018</v>
      </c>
    </row>
    <row r="141" spans="2:65" s="1" customFormat="1" ht="16.5" customHeight="1" x14ac:dyDescent="0.2">
      <c r="B141" s="131"/>
      <c r="C141" s="145">
        <v>16</v>
      </c>
      <c r="D141" s="145" t="s">
        <v>120</v>
      </c>
      <c r="E141" s="146" t="s">
        <v>1019</v>
      </c>
      <c r="F141" s="147" t="s">
        <v>1020</v>
      </c>
      <c r="G141" s="148" t="s">
        <v>283</v>
      </c>
      <c r="H141" s="149">
        <v>4</v>
      </c>
      <c r="I141" s="150"/>
      <c r="J141" s="150">
        <f t="shared" si="11"/>
        <v>0</v>
      </c>
      <c r="K141" s="151"/>
      <c r="L141" s="152"/>
      <c r="M141" s="153" t="s">
        <v>1</v>
      </c>
      <c r="N141" s="154" t="s">
        <v>32</v>
      </c>
      <c r="O141" s="141">
        <v>0</v>
      </c>
      <c r="P141" s="141">
        <f t="shared" si="12"/>
        <v>0</v>
      </c>
      <c r="Q141" s="141">
        <v>1</v>
      </c>
      <c r="R141" s="141">
        <f t="shared" si="13"/>
        <v>4</v>
      </c>
      <c r="S141" s="141">
        <v>0</v>
      </c>
      <c r="T141" s="142">
        <f t="shared" si="14"/>
        <v>0</v>
      </c>
      <c r="AR141" s="143" t="s">
        <v>145</v>
      </c>
      <c r="AT141" s="143" t="s">
        <v>120</v>
      </c>
      <c r="AU141" s="143" t="s">
        <v>110</v>
      </c>
      <c r="AY141" s="13" t="s">
        <v>111</v>
      </c>
      <c r="BE141" s="144">
        <f t="shared" si="15"/>
        <v>0</v>
      </c>
      <c r="BF141" s="144">
        <f t="shared" si="16"/>
        <v>0</v>
      </c>
      <c r="BG141" s="144">
        <f t="shared" si="17"/>
        <v>0</v>
      </c>
      <c r="BH141" s="144">
        <f t="shared" si="18"/>
        <v>0</v>
      </c>
      <c r="BI141" s="144">
        <f t="shared" si="19"/>
        <v>0</v>
      </c>
      <c r="BJ141" s="13" t="s">
        <v>110</v>
      </c>
      <c r="BK141" s="144">
        <f t="shared" si="20"/>
        <v>0</v>
      </c>
      <c r="BL141" s="13" t="s">
        <v>129</v>
      </c>
      <c r="BM141" s="143" t="s">
        <v>1021</v>
      </c>
    </row>
    <row r="142" spans="2:65" s="251" customFormat="1" ht="11.5" x14ac:dyDescent="0.2">
      <c r="B142" s="250"/>
      <c r="C142" s="132">
        <v>17</v>
      </c>
      <c r="D142" s="132" t="s">
        <v>120</v>
      </c>
      <c r="E142" s="133" t="s">
        <v>1019</v>
      </c>
      <c r="F142" s="134" t="s">
        <v>1273</v>
      </c>
      <c r="G142" s="135" t="s">
        <v>1274</v>
      </c>
      <c r="H142" s="136">
        <v>42</v>
      </c>
      <c r="I142" s="137"/>
      <c r="J142" s="137">
        <f t="shared" si="11"/>
        <v>0</v>
      </c>
      <c r="K142" s="254"/>
      <c r="L142" s="255"/>
      <c r="M142" s="256"/>
      <c r="N142" s="257"/>
      <c r="O142" s="258"/>
      <c r="P142" s="258"/>
      <c r="Q142" s="258"/>
      <c r="R142" s="258"/>
      <c r="S142" s="258"/>
      <c r="T142" s="259"/>
      <c r="AR142" s="143"/>
      <c r="AT142" s="143"/>
      <c r="AU142" s="143"/>
      <c r="AY142" s="252"/>
      <c r="BE142" s="253"/>
      <c r="BF142" s="253"/>
      <c r="BG142" s="253"/>
      <c r="BH142" s="253"/>
      <c r="BI142" s="253"/>
      <c r="BJ142" s="252"/>
      <c r="BK142" s="253"/>
      <c r="BL142" s="252"/>
      <c r="BM142" s="143"/>
    </row>
    <row r="143" spans="2:65" s="251" customFormat="1" ht="11.5" x14ac:dyDescent="0.2">
      <c r="B143" s="250"/>
      <c r="C143" s="132">
        <v>18</v>
      </c>
      <c r="D143" s="132" t="s">
        <v>120</v>
      </c>
      <c r="E143" s="133" t="s">
        <v>1019</v>
      </c>
      <c r="F143" s="134" t="s">
        <v>1275</v>
      </c>
      <c r="G143" s="135" t="s">
        <v>1274</v>
      </c>
      <c r="H143" s="136">
        <v>20</v>
      </c>
      <c r="I143" s="137"/>
      <c r="J143" s="137">
        <f t="shared" si="11"/>
        <v>0</v>
      </c>
      <c r="K143" s="254"/>
      <c r="L143" s="255"/>
      <c r="M143" s="256"/>
      <c r="N143" s="257"/>
      <c r="O143" s="258"/>
      <c r="P143" s="258"/>
      <c r="Q143" s="258"/>
      <c r="R143" s="258"/>
      <c r="S143" s="258"/>
      <c r="T143" s="259"/>
      <c r="AR143" s="143"/>
      <c r="AT143" s="143"/>
      <c r="AU143" s="143"/>
      <c r="AY143" s="252"/>
      <c r="BE143" s="253"/>
      <c r="BF143" s="253"/>
      <c r="BG143" s="253"/>
      <c r="BH143" s="253"/>
      <c r="BI143" s="253"/>
      <c r="BJ143" s="252"/>
      <c r="BK143" s="253"/>
      <c r="BL143" s="252"/>
      <c r="BM143" s="143"/>
    </row>
    <row r="144" spans="2:65" s="251" customFormat="1" ht="11.5" x14ac:dyDescent="0.2">
      <c r="B144" s="250"/>
      <c r="C144" s="132">
        <v>19</v>
      </c>
      <c r="D144" s="132" t="s">
        <v>120</v>
      </c>
      <c r="E144" s="133" t="s">
        <v>1019</v>
      </c>
      <c r="F144" s="134" t="s">
        <v>1276</v>
      </c>
      <c r="G144" s="135" t="s">
        <v>1274</v>
      </c>
      <c r="H144" s="136">
        <v>41</v>
      </c>
      <c r="I144" s="137"/>
      <c r="J144" s="137">
        <f t="shared" si="11"/>
        <v>0</v>
      </c>
      <c r="K144" s="254"/>
      <c r="L144" s="255"/>
      <c r="M144" s="256"/>
      <c r="N144" s="257"/>
      <c r="O144" s="258"/>
      <c r="P144" s="258"/>
      <c r="Q144" s="258"/>
      <c r="R144" s="258"/>
      <c r="S144" s="258"/>
      <c r="T144" s="259"/>
      <c r="AR144" s="143"/>
      <c r="AT144" s="143"/>
      <c r="AU144" s="143"/>
      <c r="AY144" s="252"/>
      <c r="BE144" s="253"/>
      <c r="BF144" s="253"/>
      <c r="BG144" s="253"/>
      <c r="BH144" s="253"/>
      <c r="BI144" s="253"/>
      <c r="BJ144" s="252"/>
      <c r="BK144" s="253"/>
      <c r="BL144" s="252"/>
      <c r="BM144" s="143"/>
    </row>
    <row r="145" spans="2:65" s="1" customFormat="1" ht="34.25" customHeight="1" x14ac:dyDescent="0.2">
      <c r="B145" s="131"/>
      <c r="C145" s="132">
        <v>20</v>
      </c>
      <c r="D145" s="132" t="s">
        <v>114</v>
      </c>
      <c r="E145" s="133" t="s">
        <v>1022</v>
      </c>
      <c r="F145" s="134" t="s">
        <v>1102</v>
      </c>
      <c r="G145" s="135" t="s">
        <v>218</v>
      </c>
      <c r="H145" s="136">
        <v>15</v>
      </c>
      <c r="I145" s="137"/>
      <c r="J145" s="137">
        <f t="shared" si="11"/>
        <v>0</v>
      </c>
      <c r="K145" s="138"/>
      <c r="L145" s="25"/>
      <c r="M145" s="139" t="s">
        <v>1</v>
      </c>
      <c r="N145" s="140" t="s">
        <v>32</v>
      </c>
      <c r="O145" s="141">
        <v>0.55837000000000003</v>
      </c>
      <c r="P145" s="141">
        <f t="shared" si="12"/>
        <v>8.3755500000000005</v>
      </c>
      <c r="Q145" s="141">
        <v>0.34131361999999998</v>
      </c>
      <c r="R145" s="141">
        <f t="shared" si="13"/>
        <v>5.1197042999999995</v>
      </c>
      <c r="S145" s="141">
        <v>0</v>
      </c>
      <c r="T145" s="142">
        <f t="shared" si="14"/>
        <v>0</v>
      </c>
      <c r="AR145" s="143" t="s">
        <v>129</v>
      </c>
      <c r="AT145" s="143" t="s">
        <v>114</v>
      </c>
      <c r="AU145" s="143" t="s">
        <v>110</v>
      </c>
      <c r="AY145" s="13" t="s">
        <v>111</v>
      </c>
      <c r="BE145" s="144">
        <f t="shared" si="15"/>
        <v>0</v>
      </c>
      <c r="BF145" s="144">
        <f t="shared" si="16"/>
        <v>0</v>
      </c>
      <c r="BG145" s="144">
        <f t="shared" si="17"/>
        <v>0</v>
      </c>
      <c r="BH145" s="144">
        <f t="shared" si="18"/>
        <v>0</v>
      </c>
      <c r="BI145" s="144">
        <f t="shared" si="19"/>
        <v>0</v>
      </c>
      <c r="BJ145" s="13" t="s">
        <v>110</v>
      </c>
      <c r="BK145" s="144">
        <f t="shared" si="20"/>
        <v>0</v>
      </c>
      <c r="BL145" s="13" t="s">
        <v>129</v>
      </c>
      <c r="BM145" s="143" t="s">
        <v>1023</v>
      </c>
    </row>
    <row r="146" spans="2:65" s="1" customFormat="1" ht="16.5" customHeight="1" x14ac:dyDescent="0.2">
      <c r="B146" s="131"/>
      <c r="C146" s="145">
        <v>21</v>
      </c>
      <c r="D146" s="145" t="s">
        <v>120</v>
      </c>
      <c r="E146" s="146" t="s">
        <v>1019</v>
      </c>
      <c r="F146" s="147" t="s">
        <v>1104</v>
      </c>
      <c r="G146" s="148" t="s">
        <v>218</v>
      </c>
      <c r="H146" s="149">
        <v>50</v>
      </c>
      <c r="I146" s="150"/>
      <c r="J146" s="150">
        <f t="shared" ref="J146" si="21">ROUND(I146*H146,2)</f>
        <v>0</v>
      </c>
      <c r="K146" s="151"/>
      <c r="L146" s="152"/>
      <c r="M146" s="153" t="s">
        <v>1</v>
      </c>
      <c r="N146" s="154" t="s">
        <v>32</v>
      </c>
      <c r="O146" s="141">
        <v>0</v>
      </c>
      <c r="P146" s="141">
        <f t="shared" ref="P146" si="22">O146*H146</f>
        <v>0</v>
      </c>
      <c r="Q146" s="141">
        <v>1</v>
      </c>
      <c r="R146" s="141">
        <f t="shared" ref="R146" si="23">Q146*H146</f>
        <v>50</v>
      </c>
      <c r="S146" s="141">
        <v>0</v>
      </c>
      <c r="T146" s="142">
        <f t="shared" ref="T146" si="24">S146*H146</f>
        <v>0</v>
      </c>
      <c r="AR146" s="143" t="s">
        <v>145</v>
      </c>
      <c r="AT146" s="143" t="s">
        <v>120</v>
      </c>
      <c r="AU146" s="143" t="s">
        <v>110</v>
      </c>
      <c r="AY146" s="13" t="s">
        <v>111</v>
      </c>
      <c r="BE146" s="144">
        <f t="shared" ref="BE146" si="25">IF(N146="základná",J146,0)</f>
        <v>0</v>
      </c>
      <c r="BF146" s="144">
        <f t="shared" ref="BF146" si="26">IF(N146="znížená",J146,0)</f>
        <v>0</v>
      </c>
      <c r="BG146" s="144">
        <f t="shared" ref="BG146" si="27">IF(N146="zákl. prenesená",J146,0)</f>
        <v>0</v>
      </c>
      <c r="BH146" s="144">
        <f t="shared" ref="BH146" si="28">IF(N146="zníž. prenesená",J146,0)</f>
        <v>0</v>
      </c>
      <c r="BI146" s="144">
        <f t="shared" ref="BI146" si="29">IF(N146="nulová",J146,0)</f>
        <v>0</v>
      </c>
      <c r="BJ146" s="13" t="s">
        <v>110</v>
      </c>
      <c r="BK146" s="144">
        <f t="shared" ref="BK146" si="30">ROUND(I146*H146,2)</f>
        <v>0</v>
      </c>
      <c r="BL146" s="13" t="s">
        <v>129</v>
      </c>
      <c r="BM146" s="143" t="s">
        <v>1021</v>
      </c>
    </row>
    <row r="147" spans="2:65" s="1" customFormat="1" ht="16.5" customHeight="1" x14ac:dyDescent="0.2">
      <c r="B147" s="131"/>
      <c r="C147" s="145">
        <v>22</v>
      </c>
      <c r="D147" s="145" t="s">
        <v>120</v>
      </c>
      <c r="E147" s="146" t="s">
        <v>1019</v>
      </c>
      <c r="F147" s="147" t="s">
        <v>1020</v>
      </c>
      <c r="G147" s="148" t="s">
        <v>283</v>
      </c>
      <c r="H147" s="149">
        <v>3.6</v>
      </c>
      <c r="I147" s="150"/>
      <c r="J147" s="150">
        <f t="shared" si="11"/>
        <v>0</v>
      </c>
      <c r="K147" s="151"/>
      <c r="L147" s="152"/>
      <c r="M147" s="153" t="s">
        <v>1</v>
      </c>
      <c r="N147" s="154" t="s">
        <v>32</v>
      </c>
      <c r="O147" s="141">
        <v>0</v>
      </c>
      <c r="P147" s="141">
        <f t="shared" si="12"/>
        <v>0</v>
      </c>
      <c r="Q147" s="141">
        <v>1</v>
      </c>
      <c r="R147" s="141">
        <f t="shared" si="13"/>
        <v>3.6</v>
      </c>
      <c r="S147" s="141">
        <v>0</v>
      </c>
      <c r="T147" s="142">
        <f t="shared" si="14"/>
        <v>0</v>
      </c>
      <c r="AR147" s="143" t="s">
        <v>145</v>
      </c>
      <c r="AT147" s="143" t="s">
        <v>120</v>
      </c>
      <c r="AU147" s="143" t="s">
        <v>110</v>
      </c>
      <c r="AY147" s="13" t="s">
        <v>111</v>
      </c>
      <c r="BE147" s="144">
        <f t="shared" si="15"/>
        <v>0</v>
      </c>
      <c r="BF147" s="144">
        <f t="shared" si="16"/>
        <v>0</v>
      </c>
      <c r="BG147" s="144">
        <f t="shared" si="17"/>
        <v>0</v>
      </c>
      <c r="BH147" s="144">
        <f t="shared" si="18"/>
        <v>0</v>
      </c>
      <c r="BI147" s="144">
        <f t="shared" si="19"/>
        <v>0</v>
      </c>
      <c r="BJ147" s="13" t="s">
        <v>110</v>
      </c>
      <c r="BK147" s="144">
        <f t="shared" si="20"/>
        <v>0</v>
      </c>
      <c r="BL147" s="13" t="s">
        <v>129</v>
      </c>
      <c r="BM147" s="143" t="s">
        <v>1024</v>
      </c>
    </row>
    <row r="148" spans="2:65" s="1" customFormat="1" ht="21.75" customHeight="1" x14ac:dyDescent="0.2">
      <c r="B148" s="131"/>
      <c r="C148" s="132">
        <v>23</v>
      </c>
      <c r="D148" s="132" t="s">
        <v>114</v>
      </c>
      <c r="E148" s="133" t="s">
        <v>1025</v>
      </c>
      <c r="F148" s="134" t="s">
        <v>1026</v>
      </c>
      <c r="G148" s="135" t="s">
        <v>283</v>
      </c>
      <c r="H148" s="136">
        <v>0.5</v>
      </c>
      <c r="I148" s="137"/>
      <c r="J148" s="137">
        <f t="shared" si="11"/>
        <v>0</v>
      </c>
      <c r="K148" s="138"/>
      <c r="L148" s="25"/>
      <c r="M148" s="139" t="s">
        <v>1</v>
      </c>
      <c r="N148" s="140" t="s">
        <v>32</v>
      </c>
      <c r="O148" s="141">
        <v>0.55837000000000003</v>
      </c>
      <c r="P148" s="141">
        <f t="shared" si="12"/>
        <v>0.27918500000000002</v>
      </c>
      <c r="Q148" s="141">
        <v>0.34131361999999998</v>
      </c>
      <c r="R148" s="141">
        <f t="shared" si="13"/>
        <v>0.17065680999999999</v>
      </c>
      <c r="S148" s="141">
        <v>0</v>
      </c>
      <c r="T148" s="142">
        <f t="shared" si="14"/>
        <v>0</v>
      </c>
      <c r="AR148" s="143" t="s">
        <v>129</v>
      </c>
      <c r="AT148" s="143" t="s">
        <v>114</v>
      </c>
      <c r="AU148" s="143" t="s">
        <v>110</v>
      </c>
      <c r="AY148" s="13" t="s">
        <v>111</v>
      </c>
      <c r="BE148" s="144">
        <f t="shared" si="15"/>
        <v>0</v>
      </c>
      <c r="BF148" s="144">
        <f t="shared" si="16"/>
        <v>0</v>
      </c>
      <c r="BG148" s="144">
        <f t="shared" si="17"/>
        <v>0</v>
      </c>
      <c r="BH148" s="144">
        <f t="shared" si="18"/>
        <v>0</v>
      </c>
      <c r="BI148" s="144">
        <f t="shared" si="19"/>
        <v>0</v>
      </c>
      <c r="BJ148" s="13" t="s">
        <v>110</v>
      </c>
      <c r="BK148" s="144">
        <f t="shared" si="20"/>
        <v>0</v>
      </c>
      <c r="BL148" s="13" t="s">
        <v>129</v>
      </c>
      <c r="BM148" s="143" t="s">
        <v>1027</v>
      </c>
    </row>
    <row r="149" spans="2:65" s="1" customFormat="1" ht="24.15" customHeight="1" x14ac:dyDescent="0.2">
      <c r="B149" s="131"/>
      <c r="C149" s="145">
        <v>24</v>
      </c>
      <c r="D149" s="145" t="s">
        <v>120</v>
      </c>
      <c r="E149" s="146" t="s">
        <v>1028</v>
      </c>
      <c r="F149" s="147" t="s">
        <v>1029</v>
      </c>
      <c r="G149" s="148" t="s">
        <v>283</v>
      </c>
      <c r="H149" s="149">
        <v>0.04</v>
      </c>
      <c r="I149" s="150"/>
      <c r="J149" s="150">
        <f t="shared" si="11"/>
        <v>0</v>
      </c>
      <c r="K149" s="151"/>
      <c r="L149" s="152"/>
      <c r="M149" s="153" t="s">
        <v>1</v>
      </c>
      <c r="N149" s="154" t="s">
        <v>32</v>
      </c>
      <c r="O149" s="141">
        <v>0</v>
      </c>
      <c r="P149" s="141">
        <f t="shared" si="12"/>
        <v>0</v>
      </c>
      <c r="Q149" s="141">
        <v>1</v>
      </c>
      <c r="R149" s="141">
        <f t="shared" si="13"/>
        <v>0.04</v>
      </c>
      <c r="S149" s="141">
        <v>0</v>
      </c>
      <c r="T149" s="142">
        <f t="shared" si="14"/>
        <v>0</v>
      </c>
      <c r="AR149" s="143" t="s">
        <v>145</v>
      </c>
      <c r="AT149" s="143" t="s">
        <v>120</v>
      </c>
      <c r="AU149" s="143" t="s">
        <v>110</v>
      </c>
      <c r="AY149" s="13" t="s">
        <v>111</v>
      </c>
      <c r="BE149" s="144">
        <f t="shared" si="15"/>
        <v>0</v>
      </c>
      <c r="BF149" s="144">
        <f t="shared" si="16"/>
        <v>0</v>
      </c>
      <c r="BG149" s="144">
        <f t="shared" si="17"/>
        <v>0</v>
      </c>
      <c r="BH149" s="144">
        <f t="shared" si="18"/>
        <v>0</v>
      </c>
      <c r="BI149" s="144">
        <f t="shared" si="19"/>
        <v>0</v>
      </c>
      <c r="BJ149" s="13" t="s">
        <v>110</v>
      </c>
      <c r="BK149" s="144">
        <f t="shared" si="20"/>
        <v>0</v>
      </c>
      <c r="BL149" s="13" t="s">
        <v>129</v>
      </c>
      <c r="BM149" s="143" t="s">
        <v>1030</v>
      </c>
    </row>
    <row r="150" spans="2:65" s="11" customFormat="1" ht="22.75" customHeight="1" x14ac:dyDescent="0.25">
      <c r="B150" s="120"/>
      <c r="D150" s="121" t="s">
        <v>65</v>
      </c>
      <c r="E150" s="129" t="s">
        <v>149</v>
      </c>
      <c r="F150" s="129" t="s">
        <v>1031</v>
      </c>
      <c r="J150" s="130">
        <f>BK150</f>
        <v>0</v>
      </c>
      <c r="L150" s="120"/>
      <c r="M150" s="124"/>
      <c r="P150" s="125">
        <f>SUM(P151:P161)</f>
        <v>36.18</v>
      </c>
      <c r="R150" s="125">
        <f>SUM(R151:R161)</f>
        <v>0</v>
      </c>
      <c r="T150" s="126">
        <f>SUM(T151:T161)</f>
        <v>0</v>
      </c>
      <c r="AR150" s="121" t="s">
        <v>72</v>
      </c>
      <c r="AT150" s="127" t="s">
        <v>65</v>
      </c>
      <c r="AU150" s="127" t="s">
        <v>72</v>
      </c>
      <c r="AY150" s="121" t="s">
        <v>111</v>
      </c>
      <c r="BK150" s="128">
        <f>SUM(BK151:BK161)</f>
        <v>0</v>
      </c>
    </row>
    <row r="151" spans="2:65" s="1" customFormat="1" ht="16.5" customHeight="1" x14ac:dyDescent="0.2">
      <c r="B151" s="131"/>
      <c r="C151" s="132">
        <v>25</v>
      </c>
      <c r="D151" s="132" t="s">
        <v>114</v>
      </c>
      <c r="E151" s="133" t="s">
        <v>1032</v>
      </c>
      <c r="F151" s="134" t="s">
        <v>1033</v>
      </c>
      <c r="G151" s="135" t="s">
        <v>218</v>
      </c>
      <c r="H151" s="136">
        <v>0</v>
      </c>
      <c r="I151" s="137"/>
      <c r="J151" s="137">
        <f t="shared" ref="J151:J161" si="31">ROUND(I151*H151,2)</f>
        <v>0</v>
      </c>
      <c r="K151" s="138"/>
      <c r="L151" s="25"/>
      <c r="M151" s="139" t="s">
        <v>1</v>
      </c>
      <c r="N151" s="140" t="s">
        <v>32</v>
      </c>
      <c r="O151" s="141">
        <v>0.108</v>
      </c>
      <c r="P151" s="141">
        <f t="shared" ref="P151:P161" si="32">O151*H151</f>
        <v>0</v>
      </c>
      <c r="Q151" s="141">
        <v>0</v>
      </c>
      <c r="R151" s="141">
        <f t="shared" ref="R151:R161" si="33">Q151*H151</f>
        <v>0</v>
      </c>
      <c r="S151" s="141">
        <v>0</v>
      </c>
      <c r="T151" s="142">
        <f t="shared" ref="T151:T161" si="34">S151*H151</f>
        <v>0</v>
      </c>
      <c r="AR151" s="143" t="s">
        <v>129</v>
      </c>
      <c r="AT151" s="143" t="s">
        <v>114</v>
      </c>
      <c r="AU151" s="143" t="s">
        <v>110</v>
      </c>
      <c r="AY151" s="13" t="s">
        <v>111</v>
      </c>
      <c r="BE151" s="144">
        <f t="shared" ref="BE151:BE161" si="35">IF(N151="základná",J151,0)</f>
        <v>0</v>
      </c>
      <c r="BF151" s="144">
        <f t="shared" ref="BF151:BF161" si="36">IF(N151="znížená",J151,0)</f>
        <v>0</v>
      </c>
      <c r="BG151" s="144">
        <f t="shared" ref="BG151:BG161" si="37">IF(N151="zákl. prenesená",J151,0)</f>
        <v>0</v>
      </c>
      <c r="BH151" s="144">
        <f t="shared" ref="BH151:BH161" si="38">IF(N151="zníž. prenesená",J151,0)</f>
        <v>0</v>
      </c>
      <c r="BI151" s="144">
        <f t="shared" ref="BI151:BI161" si="39">IF(N151="nulová",J151,0)</f>
        <v>0</v>
      </c>
      <c r="BJ151" s="13" t="s">
        <v>110</v>
      </c>
      <c r="BK151" s="144">
        <f t="shared" ref="BK151:BK161" si="40">ROUND(I151*H151,2)</f>
        <v>0</v>
      </c>
      <c r="BL151" s="13" t="s">
        <v>129</v>
      </c>
      <c r="BM151" s="143" t="s">
        <v>1034</v>
      </c>
    </row>
    <row r="152" spans="2:65" s="1" customFormat="1" ht="21.75" customHeight="1" x14ac:dyDescent="0.2">
      <c r="B152" s="131"/>
      <c r="C152" s="132">
        <v>26</v>
      </c>
      <c r="D152" s="132" t="s">
        <v>114</v>
      </c>
      <c r="E152" s="133" t="s">
        <v>1035</v>
      </c>
      <c r="F152" s="134" t="s">
        <v>1036</v>
      </c>
      <c r="G152" s="135" t="s">
        <v>230</v>
      </c>
      <c r="H152" s="136">
        <v>12</v>
      </c>
      <c r="I152" s="137"/>
      <c r="J152" s="137">
        <f t="shared" si="31"/>
        <v>0</v>
      </c>
      <c r="K152" s="138"/>
      <c r="L152" s="25"/>
      <c r="M152" s="139" t="s">
        <v>1</v>
      </c>
      <c r="N152" s="140" t="s">
        <v>32</v>
      </c>
      <c r="O152" s="141">
        <v>0.108</v>
      </c>
      <c r="P152" s="141">
        <f t="shared" si="32"/>
        <v>1.296</v>
      </c>
      <c r="Q152" s="141">
        <v>0</v>
      </c>
      <c r="R152" s="141">
        <f t="shared" si="33"/>
        <v>0</v>
      </c>
      <c r="S152" s="141">
        <v>0</v>
      </c>
      <c r="T152" s="142">
        <f t="shared" si="34"/>
        <v>0</v>
      </c>
      <c r="AR152" s="143" t="s">
        <v>129</v>
      </c>
      <c r="AT152" s="143" t="s">
        <v>114</v>
      </c>
      <c r="AU152" s="143" t="s">
        <v>110</v>
      </c>
      <c r="AY152" s="13" t="s">
        <v>111</v>
      </c>
      <c r="BE152" s="144">
        <f t="shared" si="35"/>
        <v>0</v>
      </c>
      <c r="BF152" s="144">
        <f t="shared" si="36"/>
        <v>0</v>
      </c>
      <c r="BG152" s="144">
        <f t="shared" si="37"/>
        <v>0</v>
      </c>
      <c r="BH152" s="144">
        <f t="shared" si="38"/>
        <v>0</v>
      </c>
      <c r="BI152" s="144">
        <f t="shared" si="39"/>
        <v>0</v>
      </c>
      <c r="BJ152" s="13" t="s">
        <v>110</v>
      </c>
      <c r="BK152" s="144">
        <f t="shared" si="40"/>
        <v>0</v>
      </c>
      <c r="BL152" s="13" t="s">
        <v>129</v>
      </c>
      <c r="BM152" s="143" t="s">
        <v>1037</v>
      </c>
    </row>
    <row r="153" spans="2:65" s="1" customFormat="1" ht="16.5" customHeight="1" x14ac:dyDescent="0.2">
      <c r="B153" s="131"/>
      <c r="C153" s="132">
        <v>27</v>
      </c>
      <c r="D153" s="132" t="s">
        <v>114</v>
      </c>
      <c r="E153" s="133" t="s">
        <v>1038</v>
      </c>
      <c r="F153" s="134" t="s">
        <v>1039</v>
      </c>
      <c r="G153" s="135" t="s">
        <v>230</v>
      </c>
      <c r="H153" s="136">
        <v>12</v>
      </c>
      <c r="I153" s="137"/>
      <c r="J153" s="137">
        <f t="shared" si="31"/>
        <v>0</v>
      </c>
      <c r="K153" s="138"/>
      <c r="L153" s="25"/>
      <c r="M153" s="139" t="s">
        <v>1</v>
      </c>
      <c r="N153" s="140" t="s">
        <v>32</v>
      </c>
      <c r="O153" s="141">
        <v>0.108</v>
      </c>
      <c r="P153" s="141">
        <f t="shared" si="32"/>
        <v>1.296</v>
      </c>
      <c r="Q153" s="141">
        <v>0</v>
      </c>
      <c r="R153" s="141">
        <f t="shared" si="33"/>
        <v>0</v>
      </c>
      <c r="S153" s="141">
        <v>0</v>
      </c>
      <c r="T153" s="142">
        <f t="shared" si="34"/>
        <v>0</v>
      </c>
      <c r="AR153" s="143" t="s">
        <v>129</v>
      </c>
      <c r="AT153" s="143" t="s">
        <v>114</v>
      </c>
      <c r="AU153" s="143" t="s">
        <v>110</v>
      </c>
      <c r="AY153" s="13" t="s">
        <v>111</v>
      </c>
      <c r="BE153" s="144">
        <f t="shared" si="35"/>
        <v>0</v>
      </c>
      <c r="BF153" s="144">
        <f t="shared" si="36"/>
        <v>0</v>
      </c>
      <c r="BG153" s="144">
        <f t="shared" si="37"/>
        <v>0</v>
      </c>
      <c r="BH153" s="144">
        <f t="shared" si="38"/>
        <v>0</v>
      </c>
      <c r="BI153" s="144">
        <f t="shared" si="39"/>
        <v>0</v>
      </c>
      <c r="BJ153" s="13" t="s">
        <v>110</v>
      </c>
      <c r="BK153" s="144">
        <f t="shared" si="40"/>
        <v>0</v>
      </c>
      <c r="BL153" s="13" t="s">
        <v>129</v>
      </c>
      <c r="BM153" s="143" t="s">
        <v>1040</v>
      </c>
    </row>
    <row r="154" spans="2:65" s="1" customFormat="1" ht="24.15" customHeight="1" x14ac:dyDescent="0.2">
      <c r="B154" s="131"/>
      <c r="C154" s="132">
        <v>28</v>
      </c>
      <c r="D154" s="132" t="s">
        <v>114</v>
      </c>
      <c r="E154" s="133" t="s">
        <v>1041</v>
      </c>
      <c r="F154" s="134" t="s">
        <v>1042</v>
      </c>
      <c r="G154" s="135" t="s">
        <v>230</v>
      </c>
      <c r="H154" s="136">
        <v>8</v>
      </c>
      <c r="I154" s="137"/>
      <c r="J154" s="137">
        <f t="shared" si="31"/>
        <v>0</v>
      </c>
      <c r="K154" s="138"/>
      <c r="L154" s="25"/>
      <c r="M154" s="139" t="s">
        <v>1</v>
      </c>
      <c r="N154" s="140" t="s">
        <v>32</v>
      </c>
      <c r="O154" s="141">
        <v>0.108</v>
      </c>
      <c r="P154" s="141">
        <f t="shared" si="32"/>
        <v>0.86399999999999999</v>
      </c>
      <c r="Q154" s="141">
        <v>0</v>
      </c>
      <c r="R154" s="141">
        <f t="shared" si="33"/>
        <v>0</v>
      </c>
      <c r="S154" s="141">
        <v>0</v>
      </c>
      <c r="T154" s="142">
        <f t="shared" si="34"/>
        <v>0</v>
      </c>
      <c r="AR154" s="143" t="s">
        <v>129</v>
      </c>
      <c r="AT154" s="143" t="s">
        <v>114</v>
      </c>
      <c r="AU154" s="143" t="s">
        <v>110</v>
      </c>
      <c r="AY154" s="13" t="s">
        <v>111</v>
      </c>
      <c r="BE154" s="144">
        <f t="shared" si="35"/>
        <v>0</v>
      </c>
      <c r="BF154" s="144">
        <f t="shared" si="36"/>
        <v>0</v>
      </c>
      <c r="BG154" s="144">
        <f t="shared" si="37"/>
        <v>0</v>
      </c>
      <c r="BH154" s="144">
        <f t="shared" si="38"/>
        <v>0</v>
      </c>
      <c r="BI154" s="144">
        <f t="shared" si="39"/>
        <v>0</v>
      </c>
      <c r="BJ154" s="13" t="s">
        <v>110</v>
      </c>
      <c r="BK154" s="144">
        <f t="shared" si="40"/>
        <v>0</v>
      </c>
      <c r="BL154" s="13" t="s">
        <v>129</v>
      </c>
      <c r="BM154" s="143" t="s">
        <v>1043</v>
      </c>
    </row>
    <row r="155" spans="2:65" s="1" customFormat="1" ht="21.75" customHeight="1" x14ac:dyDescent="0.2">
      <c r="B155" s="131"/>
      <c r="C155" s="132">
        <v>29</v>
      </c>
      <c r="D155" s="132" t="s">
        <v>114</v>
      </c>
      <c r="E155" s="133" t="s">
        <v>1044</v>
      </c>
      <c r="F155" s="134" t="s">
        <v>1045</v>
      </c>
      <c r="G155" s="135" t="s">
        <v>1046</v>
      </c>
      <c r="H155" s="136">
        <v>98</v>
      </c>
      <c r="I155" s="137"/>
      <c r="J155" s="137">
        <f t="shared" si="31"/>
        <v>0</v>
      </c>
      <c r="K155" s="138"/>
      <c r="L155" s="25"/>
      <c r="M155" s="139" t="s">
        <v>1</v>
      </c>
      <c r="N155" s="140" t="s">
        <v>32</v>
      </c>
      <c r="O155" s="141">
        <v>0.108</v>
      </c>
      <c r="P155" s="141">
        <f t="shared" si="32"/>
        <v>10.584</v>
      </c>
      <c r="Q155" s="141">
        <v>0</v>
      </c>
      <c r="R155" s="141">
        <f t="shared" si="33"/>
        <v>0</v>
      </c>
      <c r="S155" s="141">
        <v>0</v>
      </c>
      <c r="T155" s="142">
        <f t="shared" si="34"/>
        <v>0</v>
      </c>
      <c r="AR155" s="143" t="s">
        <v>129</v>
      </c>
      <c r="AT155" s="143" t="s">
        <v>114</v>
      </c>
      <c r="AU155" s="143" t="s">
        <v>110</v>
      </c>
      <c r="AY155" s="13" t="s">
        <v>111</v>
      </c>
      <c r="BE155" s="144">
        <f t="shared" si="35"/>
        <v>0</v>
      </c>
      <c r="BF155" s="144">
        <f t="shared" si="36"/>
        <v>0</v>
      </c>
      <c r="BG155" s="144">
        <f t="shared" si="37"/>
        <v>0</v>
      </c>
      <c r="BH155" s="144">
        <f t="shared" si="38"/>
        <v>0</v>
      </c>
      <c r="BI155" s="144">
        <f t="shared" si="39"/>
        <v>0</v>
      </c>
      <c r="BJ155" s="13" t="s">
        <v>110</v>
      </c>
      <c r="BK155" s="144">
        <f t="shared" si="40"/>
        <v>0</v>
      </c>
      <c r="BL155" s="13" t="s">
        <v>129</v>
      </c>
      <c r="BM155" s="143" t="s">
        <v>1047</v>
      </c>
    </row>
    <row r="156" spans="2:65" s="1" customFormat="1" ht="24.15" customHeight="1" x14ac:dyDescent="0.2">
      <c r="B156" s="131"/>
      <c r="C156" s="132">
        <v>30</v>
      </c>
      <c r="D156" s="132" t="s">
        <v>114</v>
      </c>
      <c r="E156" s="133" t="s">
        <v>1048</v>
      </c>
      <c r="F156" s="134" t="s">
        <v>1049</v>
      </c>
      <c r="G156" s="135" t="s">
        <v>1046</v>
      </c>
      <c r="H156" s="136">
        <v>32</v>
      </c>
      <c r="I156" s="137"/>
      <c r="J156" s="137">
        <f t="shared" si="31"/>
        <v>0</v>
      </c>
      <c r="K156" s="138"/>
      <c r="L156" s="25"/>
      <c r="M156" s="139" t="s">
        <v>1</v>
      </c>
      <c r="N156" s="140" t="s">
        <v>32</v>
      </c>
      <c r="O156" s="141">
        <v>0.108</v>
      </c>
      <c r="P156" s="141">
        <f t="shared" si="32"/>
        <v>3.456</v>
      </c>
      <c r="Q156" s="141">
        <v>0</v>
      </c>
      <c r="R156" s="141">
        <f t="shared" si="33"/>
        <v>0</v>
      </c>
      <c r="S156" s="141">
        <v>0</v>
      </c>
      <c r="T156" s="142">
        <f t="shared" si="34"/>
        <v>0</v>
      </c>
      <c r="AR156" s="143" t="s">
        <v>129</v>
      </c>
      <c r="AT156" s="143" t="s">
        <v>114</v>
      </c>
      <c r="AU156" s="143" t="s">
        <v>110</v>
      </c>
      <c r="AY156" s="13" t="s">
        <v>111</v>
      </c>
      <c r="BE156" s="144">
        <f t="shared" si="35"/>
        <v>0</v>
      </c>
      <c r="BF156" s="144">
        <f t="shared" si="36"/>
        <v>0</v>
      </c>
      <c r="BG156" s="144">
        <f t="shared" si="37"/>
        <v>0</v>
      </c>
      <c r="BH156" s="144">
        <f t="shared" si="38"/>
        <v>0</v>
      </c>
      <c r="BI156" s="144">
        <f t="shared" si="39"/>
        <v>0</v>
      </c>
      <c r="BJ156" s="13" t="s">
        <v>110</v>
      </c>
      <c r="BK156" s="144">
        <f t="shared" si="40"/>
        <v>0</v>
      </c>
      <c r="BL156" s="13" t="s">
        <v>129</v>
      </c>
      <c r="BM156" s="143" t="s">
        <v>1050</v>
      </c>
    </row>
    <row r="157" spans="2:65" s="1" customFormat="1" ht="24.15" customHeight="1" x14ac:dyDescent="0.2">
      <c r="B157" s="131"/>
      <c r="C157" s="132">
        <v>31</v>
      </c>
      <c r="D157" s="132" t="s">
        <v>114</v>
      </c>
      <c r="E157" s="133" t="s">
        <v>1051</v>
      </c>
      <c r="F157" s="134" t="s">
        <v>1052</v>
      </c>
      <c r="G157" s="135" t="s">
        <v>230</v>
      </c>
      <c r="H157" s="136">
        <v>1</v>
      </c>
      <c r="I157" s="137"/>
      <c r="J157" s="137">
        <f t="shared" si="31"/>
        <v>0</v>
      </c>
      <c r="K157" s="138"/>
      <c r="L157" s="25"/>
      <c r="M157" s="139" t="s">
        <v>1</v>
      </c>
      <c r="N157" s="140" t="s">
        <v>32</v>
      </c>
      <c r="O157" s="141">
        <v>0.108</v>
      </c>
      <c r="P157" s="141">
        <f t="shared" si="32"/>
        <v>0.108</v>
      </c>
      <c r="Q157" s="141">
        <v>0</v>
      </c>
      <c r="R157" s="141">
        <f t="shared" si="33"/>
        <v>0</v>
      </c>
      <c r="S157" s="141">
        <v>0</v>
      </c>
      <c r="T157" s="142">
        <f t="shared" si="34"/>
        <v>0</v>
      </c>
      <c r="AR157" s="143" t="s">
        <v>129</v>
      </c>
      <c r="AT157" s="143" t="s">
        <v>114</v>
      </c>
      <c r="AU157" s="143" t="s">
        <v>110</v>
      </c>
      <c r="AY157" s="13" t="s">
        <v>111</v>
      </c>
      <c r="BE157" s="144">
        <f t="shared" si="35"/>
        <v>0</v>
      </c>
      <c r="BF157" s="144">
        <f t="shared" si="36"/>
        <v>0</v>
      </c>
      <c r="BG157" s="144">
        <f t="shared" si="37"/>
        <v>0</v>
      </c>
      <c r="BH157" s="144">
        <f t="shared" si="38"/>
        <v>0</v>
      </c>
      <c r="BI157" s="144">
        <f t="shared" si="39"/>
        <v>0</v>
      </c>
      <c r="BJ157" s="13" t="s">
        <v>110</v>
      </c>
      <c r="BK157" s="144">
        <f t="shared" si="40"/>
        <v>0</v>
      </c>
      <c r="BL157" s="13" t="s">
        <v>129</v>
      </c>
      <c r="BM157" s="143" t="s">
        <v>1053</v>
      </c>
    </row>
    <row r="158" spans="2:65" s="1" customFormat="1" ht="16.5" customHeight="1" x14ac:dyDescent="0.2">
      <c r="B158" s="131"/>
      <c r="C158" s="132">
        <v>32</v>
      </c>
      <c r="D158" s="132" t="s">
        <v>114</v>
      </c>
      <c r="E158" s="133" t="s">
        <v>1054</v>
      </c>
      <c r="F158" s="134" t="s">
        <v>1055</v>
      </c>
      <c r="G158" s="135" t="s">
        <v>243</v>
      </c>
      <c r="H158" s="136">
        <v>1</v>
      </c>
      <c r="I158" s="137"/>
      <c r="J158" s="137">
        <f t="shared" si="31"/>
        <v>0</v>
      </c>
      <c r="K158" s="138"/>
      <c r="L158" s="25"/>
      <c r="M158" s="139" t="s">
        <v>1</v>
      </c>
      <c r="N158" s="140" t="s">
        <v>32</v>
      </c>
      <c r="O158" s="141">
        <v>0.108</v>
      </c>
      <c r="P158" s="141">
        <f t="shared" si="32"/>
        <v>0.108</v>
      </c>
      <c r="Q158" s="141">
        <v>0</v>
      </c>
      <c r="R158" s="141">
        <f t="shared" si="33"/>
        <v>0</v>
      </c>
      <c r="S158" s="141">
        <v>0</v>
      </c>
      <c r="T158" s="142">
        <f t="shared" si="34"/>
        <v>0</v>
      </c>
      <c r="AR158" s="143" t="s">
        <v>129</v>
      </c>
      <c r="AT158" s="143" t="s">
        <v>114</v>
      </c>
      <c r="AU158" s="143" t="s">
        <v>110</v>
      </c>
      <c r="AY158" s="13" t="s">
        <v>111</v>
      </c>
      <c r="BE158" s="144">
        <f t="shared" si="35"/>
        <v>0</v>
      </c>
      <c r="BF158" s="144">
        <f t="shared" si="36"/>
        <v>0</v>
      </c>
      <c r="BG158" s="144">
        <f t="shared" si="37"/>
        <v>0</v>
      </c>
      <c r="BH158" s="144">
        <f t="shared" si="38"/>
        <v>0</v>
      </c>
      <c r="BI158" s="144">
        <f t="shared" si="39"/>
        <v>0</v>
      </c>
      <c r="BJ158" s="13" t="s">
        <v>110</v>
      </c>
      <c r="BK158" s="144">
        <f t="shared" si="40"/>
        <v>0</v>
      </c>
      <c r="BL158" s="13" t="s">
        <v>129</v>
      </c>
      <c r="BM158" s="143" t="s">
        <v>1056</v>
      </c>
    </row>
    <row r="159" spans="2:65" s="1" customFormat="1" ht="16.5" customHeight="1" x14ac:dyDescent="0.2">
      <c r="B159" s="131"/>
      <c r="C159" s="132">
        <v>33</v>
      </c>
      <c r="D159" s="132" t="s">
        <v>114</v>
      </c>
      <c r="E159" s="133" t="s">
        <v>1057</v>
      </c>
      <c r="F159" s="134" t="s">
        <v>1058</v>
      </c>
      <c r="G159" s="135" t="s">
        <v>218</v>
      </c>
      <c r="H159" s="136">
        <v>10</v>
      </c>
      <c r="I159" s="137"/>
      <c r="J159" s="137">
        <f t="shared" si="31"/>
        <v>0</v>
      </c>
      <c r="K159" s="138"/>
      <c r="L159" s="25"/>
      <c r="M159" s="139" t="s">
        <v>1</v>
      </c>
      <c r="N159" s="140" t="s">
        <v>32</v>
      </c>
      <c r="O159" s="141">
        <v>0.108</v>
      </c>
      <c r="P159" s="141">
        <f t="shared" si="32"/>
        <v>1.08</v>
      </c>
      <c r="Q159" s="141">
        <v>0</v>
      </c>
      <c r="R159" s="141">
        <f t="shared" si="33"/>
        <v>0</v>
      </c>
      <c r="S159" s="141">
        <v>0</v>
      </c>
      <c r="T159" s="142">
        <f t="shared" si="34"/>
        <v>0</v>
      </c>
      <c r="AR159" s="143" t="s">
        <v>129</v>
      </c>
      <c r="AT159" s="143" t="s">
        <v>114</v>
      </c>
      <c r="AU159" s="143" t="s">
        <v>110</v>
      </c>
      <c r="AY159" s="13" t="s">
        <v>111</v>
      </c>
      <c r="BE159" s="144">
        <f t="shared" si="35"/>
        <v>0</v>
      </c>
      <c r="BF159" s="144">
        <f t="shared" si="36"/>
        <v>0</v>
      </c>
      <c r="BG159" s="144">
        <f t="shared" si="37"/>
        <v>0</v>
      </c>
      <c r="BH159" s="144">
        <f t="shared" si="38"/>
        <v>0</v>
      </c>
      <c r="BI159" s="144">
        <f t="shared" si="39"/>
        <v>0</v>
      </c>
      <c r="BJ159" s="13" t="s">
        <v>110</v>
      </c>
      <c r="BK159" s="144">
        <f t="shared" si="40"/>
        <v>0</v>
      </c>
      <c r="BL159" s="13" t="s">
        <v>129</v>
      </c>
      <c r="BM159" s="143" t="s">
        <v>1059</v>
      </c>
    </row>
    <row r="160" spans="2:65" s="1" customFormat="1" ht="21.75" customHeight="1" x14ac:dyDescent="0.2">
      <c r="B160" s="131"/>
      <c r="C160" s="132">
        <v>34</v>
      </c>
      <c r="D160" s="132" t="s">
        <v>114</v>
      </c>
      <c r="E160" s="133" t="s">
        <v>1060</v>
      </c>
      <c r="F160" s="134" t="s">
        <v>1061</v>
      </c>
      <c r="G160" s="135" t="s">
        <v>218</v>
      </c>
      <c r="H160" s="136">
        <v>160</v>
      </c>
      <c r="I160" s="137"/>
      <c r="J160" s="137">
        <f t="shared" si="31"/>
        <v>0</v>
      </c>
      <c r="K160" s="138"/>
      <c r="L160" s="25"/>
      <c r="M160" s="139" t="s">
        <v>1</v>
      </c>
      <c r="N160" s="140" t="s">
        <v>32</v>
      </c>
      <c r="O160" s="141">
        <v>0.108</v>
      </c>
      <c r="P160" s="141">
        <f t="shared" si="32"/>
        <v>17.28</v>
      </c>
      <c r="Q160" s="141">
        <v>0</v>
      </c>
      <c r="R160" s="141">
        <f t="shared" si="33"/>
        <v>0</v>
      </c>
      <c r="S160" s="141">
        <v>0</v>
      </c>
      <c r="T160" s="142">
        <f t="shared" si="34"/>
        <v>0</v>
      </c>
      <c r="AR160" s="143" t="s">
        <v>129</v>
      </c>
      <c r="AT160" s="143" t="s">
        <v>114</v>
      </c>
      <c r="AU160" s="143" t="s">
        <v>110</v>
      </c>
      <c r="AY160" s="13" t="s">
        <v>111</v>
      </c>
      <c r="BE160" s="144">
        <f t="shared" si="35"/>
        <v>0</v>
      </c>
      <c r="BF160" s="144">
        <f t="shared" si="36"/>
        <v>0</v>
      </c>
      <c r="BG160" s="144">
        <f t="shared" si="37"/>
        <v>0</v>
      </c>
      <c r="BH160" s="144">
        <f t="shared" si="38"/>
        <v>0</v>
      </c>
      <c r="BI160" s="144">
        <f t="shared" si="39"/>
        <v>0</v>
      </c>
      <c r="BJ160" s="13" t="s">
        <v>110</v>
      </c>
      <c r="BK160" s="144">
        <f t="shared" si="40"/>
        <v>0</v>
      </c>
      <c r="BL160" s="13" t="s">
        <v>129</v>
      </c>
      <c r="BM160" s="143" t="s">
        <v>1062</v>
      </c>
    </row>
    <row r="161" spans="2:65" s="1" customFormat="1" ht="16.5" customHeight="1" x14ac:dyDescent="0.2">
      <c r="B161" s="131"/>
      <c r="C161" s="132">
        <v>35</v>
      </c>
      <c r="D161" s="132" t="s">
        <v>114</v>
      </c>
      <c r="E161" s="133" t="s">
        <v>1063</v>
      </c>
      <c r="F161" s="134" t="s">
        <v>1064</v>
      </c>
      <c r="G161" s="135" t="s">
        <v>230</v>
      </c>
      <c r="H161" s="136">
        <v>1</v>
      </c>
      <c r="I161" s="137"/>
      <c r="J161" s="137">
        <f t="shared" si="31"/>
        <v>0</v>
      </c>
      <c r="K161" s="138"/>
      <c r="L161" s="25"/>
      <c r="M161" s="155" t="s">
        <v>1</v>
      </c>
      <c r="N161" s="156" t="s">
        <v>32</v>
      </c>
      <c r="O161" s="157">
        <v>0.108</v>
      </c>
      <c r="P161" s="157">
        <f t="shared" si="32"/>
        <v>0.108</v>
      </c>
      <c r="Q161" s="157">
        <v>0</v>
      </c>
      <c r="R161" s="157">
        <f t="shared" si="33"/>
        <v>0</v>
      </c>
      <c r="S161" s="157">
        <v>0</v>
      </c>
      <c r="T161" s="158">
        <f t="shared" si="34"/>
        <v>0</v>
      </c>
      <c r="AR161" s="143" t="s">
        <v>129</v>
      </c>
      <c r="AT161" s="143" t="s">
        <v>114</v>
      </c>
      <c r="AU161" s="143" t="s">
        <v>110</v>
      </c>
      <c r="AY161" s="13" t="s">
        <v>111</v>
      </c>
      <c r="BE161" s="144">
        <f t="shared" si="35"/>
        <v>0</v>
      </c>
      <c r="BF161" s="144">
        <f t="shared" si="36"/>
        <v>0</v>
      </c>
      <c r="BG161" s="144">
        <f t="shared" si="37"/>
        <v>0</v>
      </c>
      <c r="BH161" s="144">
        <f t="shared" si="38"/>
        <v>0</v>
      </c>
      <c r="BI161" s="144">
        <f t="shared" si="39"/>
        <v>0</v>
      </c>
      <c r="BJ161" s="13" t="s">
        <v>110</v>
      </c>
      <c r="BK161" s="144">
        <f t="shared" si="40"/>
        <v>0</v>
      </c>
      <c r="BL161" s="13" t="s">
        <v>129</v>
      </c>
      <c r="BM161" s="143" t="s">
        <v>1065</v>
      </c>
    </row>
    <row r="162" spans="2:65" s="1" customFormat="1" ht="6.9" customHeight="1" x14ac:dyDescent="0.2">
      <c r="B162" s="40"/>
      <c r="C162" s="41"/>
      <c r="D162" s="41"/>
      <c r="E162" s="41"/>
      <c r="F162" s="41"/>
      <c r="G162" s="41"/>
      <c r="H162" s="41"/>
      <c r="I162" s="41"/>
      <c r="J162" s="41"/>
      <c r="K162" s="41"/>
      <c r="L162" s="25"/>
    </row>
    <row r="165" spans="2:65" ht="11.5" x14ac:dyDescent="0.2">
      <c r="F165" s="159" t="s">
        <v>1066</v>
      </c>
    </row>
    <row r="166" spans="2:65" s="161" customFormat="1" ht="11.5" x14ac:dyDescent="0.25">
      <c r="F166" s="382" t="s">
        <v>1067</v>
      </c>
      <c r="G166" s="383"/>
      <c r="H166" s="383"/>
    </row>
    <row r="167" spans="2:65" s="161" customFormat="1" ht="45" customHeight="1" x14ac:dyDescent="0.25">
      <c r="F167" s="382" t="s">
        <v>1072</v>
      </c>
      <c r="G167" s="384"/>
      <c r="H167" s="384"/>
    </row>
    <row r="168" spans="2:65" s="161" customFormat="1" ht="45" customHeight="1" x14ac:dyDescent="0.25">
      <c r="F168" s="382" t="s">
        <v>1073</v>
      </c>
      <c r="G168" s="385"/>
      <c r="H168" s="385"/>
    </row>
    <row r="169" spans="2:65" s="161" customFormat="1" ht="45" customHeight="1" x14ac:dyDescent="0.25">
      <c r="F169" s="382" t="s">
        <v>1074</v>
      </c>
      <c r="G169" s="385"/>
      <c r="H169" s="385"/>
    </row>
    <row r="170" spans="2:65" s="161" customFormat="1" ht="11.5" x14ac:dyDescent="0.25"/>
    <row r="171" spans="2:65" s="161" customFormat="1" ht="11.5" x14ac:dyDescent="0.25"/>
    <row r="172" spans="2:65" s="161" customFormat="1" ht="11.5" x14ac:dyDescent="0.25"/>
    <row r="173" spans="2:65" s="161" customFormat="1" ht="11.5" x14ac:dyDescent="0.25"/>
  </sheetData>
  <autoFilter ref="C120:K161" xr:uid="{00000000-0009-0000-0000-000002000000}"/>
  <mergeCells count="13">
    <mergeCell ref="F167:H167"/>
    <mergeCell ref="F168:H168"/>
    <mergeCell ref="F169:H169"/>
    <mergeCell ref="E87:H87"/>
    <mergeCell ref="E111:H111"/>
    <mergeCell ref="E113:H113"/>
    <mergeCell ref="L2:V2"/>
    <mergeCell ref="F166:H166"/>
    <mergeCell ref="E7:H7"/>
    <mergeCell ref="E9:H9"/>
    <mergeCell ref="E18:H18"/>
    <mergeCell ref="E27:H27"/>
    <mergeCell ref="E85:H85"/>
  </mergeCells>
  <pageMargins left="0.39374999999999999" right="0.39374999999999999" top="0.39374999999999999" bottom="0.39374999999999999" header="0" footer="0"/>
  <pageSetup paperSize="9" fitToHeight="100" orientation="portrait" blackAndWhite="1"/>
  <headerFooter>
    <oddFooter>&amp;CStrana &amp;P z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E0B320B-5D55-4933-ADF1-AEE19C9DC0AC}">
  <dimension ref="B2:BM185"/>
  <sheetViews>
    <sheetView showGridLines="0" topLeftCell="A100" workbookViewId="0">
      <selection activeCell="CE128" sqref="CE128"/>
    </sheetView>
  </sheetViews>
  <sheetFormatPr defaultRowHeight="10" x14ac:dyDescent="0.2"/>
  <cols>
    <col min="1" max="1" width="8.33203125" customWidth="1"/>
    <col min="2" max="2" width="1.109375" customWidth="1"/>
    <col min="3" max="3" width="4.109375" customWidth="1"/>
    <col min="4" max="4" width="4.33203125" customWidth="1"/>
    <col min="5" max="5" width="17.109375" customWidth="1"/>
    <col min="6" max="6" width="50.88671875" customWidth="1"/>
    <col min="7" max="7" width="7.44140625" customWidth="1"/>
    <col min="8" max="8" width="14" customWidth="1"/>
    <col min="9" max="9" width="15.88671875" customWidth="1"/>
    <col min="10" max="10" width="22.33203125" customWidth="1"/>
    <col min="11" max="11" width="22.33203125" hidden="1" customWidth="1"/>
    <col min="12" max="12" width="9.33203125" hidden="1" customWidth="1"/>
    <col min="13" max="13" width="10.88671875" hidden="1" customWidth="1"/>
    <col min="14" max="14" width="0" hidden="1" customWidth="1"/>
    <col min="15" max="20" width="14.109375" hidden="1" customWidth="1"/>
    <col min="21" max="21" width="16.33203125" hidden="1" customWidth="1"/>
    <col min="22" max="22" width="12.33203125" hidden="1" customWidth="1"/>
    <col min="23" max="23" width="16.33203125" hidden="1" customWidth="1"/>
    <col min="24" max="24" width="12.33203125" hidden="1" customWidth="1"/>
    <col min="25" max="25" width="15" hidden="1" customWidth="1"/>
    <col min="26" max="26" width="11" hidden="1" customWidth="1"/>
    <col min="27" max="27" width="15" hidden="1" customWidth="1"/>
    <col min="28" max="28" width="16.33203125" hidden="1" customWidth="1"/>
    <col min="29" max="29" width="11" hidden="1" customWidth="1"/>
    <col min="30" max="30" width="15" hidden="1" customWidth="1"/>
    <col min="31" max="31" width="16.33203125" hidden="1" customWidth="1"/>
    <col min="32" max="78" width="0" hidden="1" customWidth="1"/>
  </cols>
  <sheetData>
    <row r="2" spans="2:46" ht="36.9" customHeight="1" x14ac:dyDescent="0.2">
      <c r="L2" s="346"/>
      <c r="M2" s="346"/>
      <c r="N2" s="346"/>
      <c r="O2" s="346"/>
      <c r="P2" s="346"/>
      <c r="Q2" s="346"/>
      <c r="R2" s="346"/>
      <c r="S2" s="346"/>
      <c r="T2" s="346"/>
      <c r="U2" s="346"/>
      <c r="V2" s="346"/>
      <c r="AT2" s="13" t="s">
        <v>1106</v>
      </c>
    </row>
    <row r="3" spans="2:46" ht="6.9" customHeight="1" x14ac:dyDescent="0.2">
      <c r="B3" s="14"/>
      <c r="C3" s="15"/>
      <c r="D3" s="15"/>
      <c r="E3" s="15"/>
      <c r="F3" s="15"/>
      <c r="G3" s="15"/>
      <c r="H3" s="15"/>
      <c r="I3" s="15"/>
      <c r="J3" s="15"/>
      <c r="K3" s="15"/>
      <c r="L3" s="16"/>
      <c r="AT3" s="13" t="s">
        <v>66</v>
      </c>
    </row>
    <row r="4" spans="2:46" ht="24.9" customHeight="1" x14ac:dyDescent="0.2">
      <c r="B4" s="16"/>
      <c r="D4" s="163" t="s">
        <v>76</v>
      </c>
      <c r="L4" s="16"/>
      <c r="M4" s="164" t="s">
        <v>9</v>
      </c>
      <c r="AT4" s="13" t="s">
        <v>3</v>
      </c>
    </row>
    <row r="5" spans="2:46" ht="6.9" customHeight="1" x14ac:dyDescent="0.2">
      <c r="B5" s="16"/>
      <c r="L5" s="16"/>
    </row>
    <row r="6" spans="2:46" ht="12" customHeight="1" x14ac:dyDescent="0.2">
      <c r="B6" s="16"/>
      <c r="D6" s="165" t="s">
        <v>12</v>
      </c>
      <c r="L6" s="16"/>
    </row>
    <row r="7" spans="2:46" ht="26.25" customHeight="1" x14ac:dyDescent="0.2">
      <c r="B7" s="16"/>
      <c r="E7" s="386" t="str">
        <f>'[1]Rekapitulácia stavby'!K6</f>
        <v>PLYNOVÁ KOTOLŇA STARÉ GRUNTY 55 BRATISLAVA - MODERNIZÁCIA</v>
      </c>
      <c r="F7" s="387"/>
      <c r="G7" s="387"/>
      <c r="H7" s="387"/>
      <c r="L7" s="16"/>
    </row>
    <row r="8" spans="2:46" s="1" customFormat="1" ht="12" customHeight="1" x14ac:dyDescent="0.2">
      <c r="B8" s="25"/>
      <c r="D8" s="165" t="s">
        <v>77</v>
      </c>
      <c r="L8" s="25"/>
    </row>
    <row r="9" spans="2:46" s="1" customFormat="1" ht="16.5" customHeight="1" x14ac:dyDescent="0.2">
      <c r="B9" s="25"/>
      <c r="E9" s="388" t="s">
        <v>1107</v>
      </c>
      <c r="F9" s="379"/>
      <c r="G9" s="379"/>
      <c r="H9" s="379"/>
      <c r="L9" s="25"/>
    </row>
    <row r="10" spans="2:46" s="1" customFormat="1" x14ac:dyDescent="0.2">
      <c r="B10" s="25"/>
      <c r="L10" s="25"/>
    </row>
    <row r="11" spans="2:46" s="1" customFormat="1" ht="12" customHeight="1" x14ac:dyDescent="0.2">
      <c r="B11" s="25"/>
      <c r="D11" s="165" t="s">
        <v>13</v>
      </c>
      <c r="F11" s="166" t="s">
        <v>1</v>
      </c>
      <c r="I11" s="165" t="s">
        <v>14</v>
      </c>
      <c r="J11" s="166" t="s">
        <v>1</v>
      </c>
      <c r="L11" s="25"/>
    </row>
    <row r="12" spans="2:46" s="1" customFormat="1" ht="12" customHeight="1" x14ac:dyDescent="0.2">
      <c r="B12" s="25"/>
      <c r="D12" s="165" t="s">
        <v>15</v>
      </c>
      <c r="F12" s="166" t="s">
        <v>1108</v>
      </c>
      <c r="I12" s="165" t="s">
        <v>17</v>
      </c>
      <c r="J12" s="167" t="str">
        <f>'[1]Rekapitulácia stavby'!AN8</f>
        <v>29. 5. 2024</v>
      </c>
      <c r="L12" s="25"/>
    </row>
    <row r="13" spans="2:46" s="1" customFormat="1" ht="10.75" customHeight="1" x14ac:dyDescent="0.2">
      <c r="B13" s="25"/>
      <c r="L13" s="25"/>
    </row>
    <row r="14" spans="2:46" s="1" customFormat="1" ht="12" customHeight="1" x14ac:dyDescent="0.2">
      <c r="B14" s="25"/>
      <c r="D14" s="165" t="s">
        <v>18</v>
      </c>
      <c r="I14" s="165" t="s">
        <v>19</v>
      </c>
      <c r="J14" s="166" t="s">
        <v>1</v>
      </c>
      <c r="L14" s="25"/>
    </row>
    <row r="15" spans="2:46" s="1" customFormat="1" ht="18" customHeight="1" x14ac:dyDescent="0.2">
      <c r="B15" s="25"/>
      <c r="E15" s="166" t="s">
        <v>1109</v>
      </c>
      <c r="I15" s="165" t="s">
        <v>20</v>
      </c>
      <c r="J15" s="166" t="s">
        <v>1</v>
      </c>
      <c r="L15" s="25"/>
    </row>
    <row r="16" spans="2:46" s="1" customFormat="1" ht="6.9" customHeight="1" x14ac:dyDescent="0.2">
      <c r="B16" s="25"/>
      <c r="L16" s="25"/>
    </row>
    <row r="17" spans="2:12" s="1" customFormat="1" ht="12" customHeight="1" x14ac:dyDescent="0.2">
      <c r="B17" s="25"/>
      <c r="D17" s="165" t="s">
        <v>21</v>
      </c>
      <c r="I17" s="165" t="s">
        <v>19</v>
      </c>
      <c r="J17" s="166" t="str">
        <f>'[1]Rekapitulácia stavby'!AN13</f>
        <v/>
      </c>
      <c r="L17" s="25"/>
    </row>
    <row r="18" spans="2:12" s="1" customFormat="1" ht="18" customHeight="1" x14ac:dyDescent="0.2">
      <c r="B18" s="25"/>
      <c r="E18" s="389" t="str">
        <f>'[1]Rekapitulácia stavby'!E14</f>
        <v xml:space="preserve"> </v>
      </c>
      <c r="F18" s="389"/>
      <c r="G18" s="389"/>
      <c r="H18" s="389"/>
      <c r="I18" s="165" t="s">
        <v>20</v>
      </c>
      <c r="J18" s="166" t="str">
        <f>'[1]Rekapitulácia stavby'!AN14</f>
        <v/>
      </c>
      <c r="L18" s="25"/>
    </row>
    <row r="19" spans="2:12" s="1" customFormat="1" ht="6.9" customHeight="1" x14ac:dyDescent="0.2">
      <c r="B19" s="25"/>
      <c r="L19" s="25"/>
    </row>
    <row r="20" spans="2:12" s="1" customFormat="1" ht="12" customHeight="1" x14ac:dyDescent="0.2">
      <c r="B20" s="25"/>
      <c r="D20" s="165" t="s">
        <v>22</v>
      </c>
      <c r="I20" s="165" t="s">
        <v>19</v>
      </c>
      <c r="J20" s="166" t="s">
        <v>1</v>
      </c>
      <c r="L20" s="25"/>
    </row>
    <row r="21" spans="2:12" s="1" customFormat="1" ht="18" customHeight="1" x14ac:dyDescent="0.2">
      <c r="B21" s="25"/>
      <c r="E21" s="166" t="s">
        <v>1110</v>
      </c>
      <c r="I21" s="165" t="s">
        <v>20</v>
      </c>
      <c r="J21" s="166" t="s">
        <v>1</v>
      </c>
      <c r="L21" s="25"/>
    </row>
    <row r="22" spans="2:12" s="1" customFormat="1" ht="6.9" customHeight="1" x14ac:dyDescent="0.2">
      <c r="B22" s="25"/>
      <c r="L22" s="25"/>
    </row>
    <row r="23" spans="2:12" s="1" customFormat="1" ht="12" customHeight="1" x14ac:dyDescent="0.2">
      <c r="B23" s="25"/>
      <c r="D23" s="165" t="s">
        <v>24</v>
      </c>
      <c r="I23" s="165" t="s">
        <v>19</v>
      </c>
      <c r="J23" s="166" t="s">
        <v>1111</v>
      </c>
      <c r="L23" s="25"/>
    </row>
    <row r="24" spans="2:12" s="1" customFormat="1" ht="18" customHeight="1" x14ac:dyDescent="0.2">
      <c r="B24" s="25"/>
      <c r="E24" s="166" t="s">
        <v>1112</v>
      </c>
      <c r="I24" s="165" t="s">
        <v>20</v>
      </c>
      <c r="J24" s="166" t="s">
        <v>1113</v>
      </c>
      <c r="L24" s="25"/>
    </row>
    <row r="25" spans="2:12" s="1" customFormat="1" ht="6.9" customHeight="1" x14ac:dyDescent="0.2">
      <c r="B25" s="25"/>
      <c r="L25" s="25"/>
    </row>
    <row r="26" spans="2:12" s="1" customFormat="1" ht="12" customHeight="1" x14ac:dyDescent="0.2">
      <c r="B26" s="25"/>
      <c r="D26" s="165" t="s">
        <v>25</v>
      </c>
      <c r="L26" s="25"/>
    </row>
    <row r="27" spans="2:12" s="7" customFormat="1" ht="16.5" customHeight="1" x14ac:dyDescent="0.2">
      <c r="B27" s="85"/>
      <c r="E27" s="390" t="s">
        <v>1</v>
      </c>
      <c r="F27" s="390"/>
      <c r="G27" s="390"/>
      <c r="H27" s="390"/>
      <c r="L27" s="85"/>
    </row>
    <row r="28" spans="2:12" s="1" customFormat="1" ht="6.9" customHeight="1" x14ac:dyDescent="0.2">
      <c r="B28" s="25"/>
      <c r="L28" s="25"/>
    </row>
    <row r="29" spans="2:12" s="1" customFormat="1" ht="6.9" customHeight="1" x14ac:dyDescent="0.2">
      <c r="B29" s="25"/>
      <c r="D29" s="49"/>
      <c r="E29" s="49"/>
      <c r="F29" s="49"/>
      <c r="G29" s="49"/>
      <c r="H29" s="49"/>
      <c r="I29" s="49"/>
      <c r="J29" s="49"/>
      <c r="K29" s="49"/>
      <c r="L29" s="25"/>
    </row>
    <row r="30" spans="2:12" s="1" customFormat="1" ht="25.4" customHeight="1" x14ac:dyDescent="0.2">
      <c r="B30" s="25"/>
      <c r="D30" s="169" t="s">
        <v>26</v>
      </c>
      <c r="J30" s="170">
        <f>ROUND(J122, 2)</f>
        <v>0</v>
      </c>
      <c r="L30" s="25"/>
    </row>
    <row r="31" spans="2:12" s="1" customFormat="1" ht="6.9" customHeight="1" x14ac:dyDescent="0.2">
      <c r="B31" s="25"/>
      <c r="D31" s="49"/>
      <c r="E31" s="49"/>
      <c r="F31" s="49"/>
      <c r="G31" s="49"/>
      <c r="H31" s="49"/>
      <c r="I31" s="49"/>
      <c r="J31" s="49"/>
      <c r="K31" s="49"/>
      <c r="L31" s="25"/>
    </row>
    <row r="32" spans="2:12" s="1" customFormat="1" ht="14.4" customHeight="1" x14ac:dyDescent="0.2">
      <c r="B32" s="25"/>
      <c r="F32" s="171" t="s">
        <v>28</v>
      </c>
      <c r="I32" s="171" t="s">
        <v>27</v>
      </c>
      <c r="J32" s="171" t="s">
        <v>29</v>
      </c>
      <c r="L32" s="25"/>
    </row>
    <row r="33" spans="2:12" s="1" customFormat="1" ht="14.4" customHeight="1" x14ac:dyDescent="0.2">
      <c r="B33" s="25"/>
      <c r="D33" s="172" t="s">
        <v>30</v>
      </c>
      <c r="E33" s="173" t="s">
        <v>31</v>
      </c>
      <c r="F33" s="174">
        <f>ROUND((SUM(BE122:BE177)),  2)</f>
        <v>0</v>
      </c>
      <c r="G33" s="175"/>
      <c r="H33" s="175"/>
      <c r="I33" s="176">
        <v>0.2</v>
      </c>
      <c r="J33" s="174">
        <f>ROUND(((SUM(BE122:BE177))*I33),  2)</f>
        <v>0</v>
      </c>
      <c r="L33" s="25"/>
    </row>
    <row r="34" spans="2:12" s="1" customFormat="1" ht="14.4" customHeight="1" x14ac:dyDescent="0.2">
      <c r="B34" s="25"/>
      <c r="E34" s="173" t="s">
        <v>32</v>
      </c>
      <c r="F34" s="177">
        <f>ROUND((SUM(BF122:BF177)),  2)</f>
        <v>0</v>
      </c>
      <c r="I34" s="178">
        <v>0.2</v>
      </c>
      <c r="J34" s="177">
        <f>ROUND(((SUM(BF122:BF177))*I34),  2)</f>
        <v>0</v>
      </c>
      <c r="L34" s="25"/>
    </row>
    <row r="35" spans="2:12" s="1" customFormat="1" ht="14.4" hidden="1" customHeight="1" x14ac:dyDescent="0.2">
      <c r="B35" s="25"/>
      <c r="E35" s="165" t="s">
        <v>33</v>
      </c>
      <c r="F35" s="177">
        <f>ROUND((SUM(BG122:BG177)),  2)</f>
        <v>0</v>
      </c>
      <c r="I35" s="178">
        <v>0.2</v>
      </c>
      <c r="J35" s="177">
        <f>0</f>
        <v>0</v>
      </c>
      <c r="L35" s="25"/>
    </row>
    <row r="36" spans="2:12" s="1" customFormat="1" ht="14.4" hidden="1" customHeight="1" x14ac:dyDescent="0.2">
      <c r="B36" s="25"/>
      <c r="E36" s="165" t="s">
        <v>34</v>
      </c>
      <c r="F36" s="177">
        <f>ROUND((SUM(BH122:BH177)),  2)</f>
        <v>0</v>
      </c>
      <c r="I36" s="178">
        <v>0.2</v>
      </c>
      <c r="J36" s="177">
        <f>0</f>
        <v>0</v>
      </c>
      <c r="L36" s="25"/>
    </row>
    <row r="37" spans="2:12" s="1" customFormat="1" ht="14.4" hidden="1" customHeight="1" x14ac:dyDescent="0.2">
      <c r="B37" s="25"/>
      <c r="E37" s="173" t="s">
        <v>35</v>
      </c>
      <c r="F37" s="174">
        <f>ROUND((SUM(BI122:BI177)),  2)</f>
        <v>0</v>
      </c>
      <c r="G37" s="175"/>
      <c r="H37" s="175"/>
      <c r="I37" s="176">
        <v>0</v>
      </c>
      <c r="J37" s="174">
        <f>0</f>
        <v>0</v>
      </c>
      <c r="L37" s="25"/>
    </row>
    <row r="38" spans="2:12" s="1" customFormat="1" ht="6.9" customHeight="1" x14ac:dyDescent="0.2">
      <c r="B38" s="25"/>
      <c r="L38" s="25"/>
    </row>
    <row r="39" spans="2:12" s="1" customFormat="1" ht="25.4" customHeight="1" x14ac:dyDescent="0.2">
      <c r="B39" s="25"/>
      <c r="C39" s="92"/>
      <c r="D39" s="179" t="s">
        <v>36</v>
      </c>
      <c r="E39" s="53"/>
      <c r="F39" s="53"/>
      <c r="G39" s="180" t="s">
        <v>37</v>
      </c>
      <c r="H39" s="181" t="s">
        <v>38</v>
      </c>
      <c r="I39" s="53"/>
      <c r="J39" s="182">
        <f>SUM(J30:J37)</f>
        <v>0</v>
      </c>
      <c r="K39" s="97"/>
      <c r="L39" s="25"/>
    </row>
    <row r="40" spans="2:12" s="1" customFormat="1" ht="14.4" customHeight="1" x14ac:dyDescent="0.2">
      <c r="B40" s="25"/>
      <c r="L40" s="25"/>
    </row>
    <row r="41" spans="2:12" ht="14.4" customHeight="1" x14ac:dyDescent="0.2">
      <c r="B41" s="16"/>
      <c r="L41" s="16"/>
    </row>
    <row r="42" spans="2:12" ht="14.4" customHeight="1" x14ac:dyDescent="0.2">
      <c r="B42" s="16"/>
      <c r="L42" s="16"/>
    </row>
    <row r="43" spans="2:12" ht="14.4" customHeight="1" x14ac:dyDescent="0.2">
      <c r="B43" s="16"/>
      <c r="L43" s="16"/>
    </row>
    <row r="44" spans="2:12" ht="14.4" customHeight="1" x14ac:dyDescent="0.2">
      <c r="B44" s="16"/>
      <c r="L44" s="16"/>
    </row>
    <row r="45" spans="2:12" ht="14.4" customHeight="1" x14ac:dyDescent="0.2">
      <c r="B45" s="16"/>
      <c r="L45" s="16"/>
    </row>
    <row r="46" spans="2:12" ht="14.4" customHeight="1" x14ac:dyDescent="0.2">
      <c r="B46" s="16"/>
      <c r="L46" s="16"/>
    </row>
    <row r="47" spans="2:12" ht="14.4" customHeight="1" x14ac:dyDescent="0.2">
      <c r="B47" s="16"/>
      <c r="L47" s="16"/>
    </row>
    <row r="48" spans="2:12" ht="14.4" customHeight="1" x14ac:dyDescent="0.2">
      <c r="B48" s="16"/>
      <c r="L48" s="16"/>
    </row>
    <row r="49" spans="2:12" ht="14.4" customHeight="1" x14ac:dyDescent="0.2">
      <c r="B49" s="16"/>
      <c r="L49" s="16"/>
    </row>
    <row r="50" spans="2:12" s="1" customFormat="1" ht="14.4" customHeight="1" x14ac:dyDescent="0.2">
      <c r="B50" s="25"/>
      <c r="D50" s="183" t="s">
        <v>39</v>
      </c>
      <c r="E50" s="38"/>
      <c r="F50" s="38"/>
      <c r="G50" s="183" t="s">
        <v>40</v>
      </c>
      <c r="H50" s="38"/>
      <c r="I50" s="38"/>
      <c r="J50" s="38"/>
      <c r="K50" s="38"/>
      <c r="L50" s="25"/>
    </row>
    <row r="51" spans="2:12" x14ac:dyDescent="0.2">
      <c r="B51" s="16"/>
      <c r="L51" s="16"/>
    </row>
    <row r="52" spans="2:12" x14ac:dyDescent="0.2">
      <c r="B52" s="16"/>
      <c r="L52" s="16"/>
    </row>
    <row r="53" spans="2:12" x14ac:dyDescent="0.2">
      <c r="B53" s="16"/>
      <c r="L53" s="16"/>
    </row>
    <row r="54" spans="2:12" x14ac:dyDescent="0.2">
      <c r="B54" s="16"/>
      <c r="L54" s="16"/>
    </row>
    <row r="55" spans="2:12" x14ac:dyDescent="0.2">
      <c r="B55" s="16"/>
      <c r="L55" s="16"/>
    </row>
    <row r="56" spans="2:12" x14ac:dyDescent="0.2">
      <c r="B56" s="16"/>
      <c r="L56" s="16"/>
    </row>
    <row r="57" spans="2:12" x14ac:dyDescent="0.2">
      <c r="B57" s="16"/>
      <c r="L57" s="16"/>
    </row>
    <row r="58" spans="2:12" x14ac:dyDescent="0.2">
      <c r="B58" s="16"/>
      <c r="L58" s="16"/>
    </row>
    <row r="59" spans="2:12" x14ac:dyDescent="0.2">
      <c r="B59" s="16"/>
      <c r="L59" s="16"/>
    </row>
    <row r="60" spans="2:12" x14ac:dyDescent="0.2">
      <c r="B60" s="16"/>
      <c r="L60" s="16"/>
    </row>
    <row r="61" spans="2:12" s="1" customFormat="1" ht="12.5" x14ac:dyDescent="0.2">
      <c r="B61" s="25"/>
      <c r="D61" s="184" t="s">
        <v>41</v>
      </c>
      <c r="E61" s="27"/>
      <c r="F61" s="185" t="s">
        <v>42</v>
      </c>
      <c r="G61" s="184" t="s">
        <v>41</v>
      </c>
      <c r="H61" s="27"/>
      <c r="I61" s="27"/>
      <c r="J61" s="186" t="s">
        <v>42</v>
      </c>
      <c r="K61" s="27"/>
      <c r="L61" s="25"/>
    </row>
    <row r="62" spans="2:12" x14ac:dyDescent="0.2">
      <c r="B62" s="16"/>
      <c r="L62" s="16"/>
    </row>
    <row r="63" spans="2:12" x14ac:dyDescent="0.2">
      <c r="B63" s="16"/>
      <c r="L63" s="16"/>
    </row>
    <row r="64" spans="2:12" x14ac:dyDescent="0.2">
      <c r="B64" s="16"/>
      <c r="L64" s="16"/>
    </row>
    <row r="65" spans="2:12" s="1" customFormat="1" ht="13" x14ac:dyDescent="0.2">
      <c r="B65" s="25"/>
      <c r="D65" s="183" t="s">
        <v>43</v>
      </c>
      <c r="E65" s="38"/>
      <c r="F65" s="38"/>
      <c r="G65" s="183" t="s">
        <v>44</v>
      </c>
      <c r="H65" s="38"/>
      <c r="I65" s="38"/>
      <c r="J65" s="38"/>
      <c r="K65" s="38"/>
      <c r="L65" s="25"/>
    </row>
    <row r="66" spans="2:12" x14ac:dyDescent="0.2">
      <c r="B66" s="16"/>
      <c r="L66" s="16"/>
    </row>
    <row r="67" spans="2:12" x14ac:dyDescent="0.2">
      <c r="B67" s="16"/>
      <c r="L67" s="16"/>
    </row>
    <row r="68" spans="2:12" x14ac:dyDescent="0.2">
      <c r="B68" s="16"/>
      <c r="L68" s="16"/>
    </row>
    <row r="69" spans="2:12" x14ac:dyDescent="0.2">
      <c r="B69" s="16"/>
      <c r="L69" s="16"/>
    </row>
    <row r="70" spans="2:12" x14ac:dyDescent="0.2">
      <c r="B70" s="16"/>
      <c r="L70" s="16"/>
    </row>
    <row r="71" spans="2:12" x14ac:dyDescent="0.2">
      <c r="B71" s="16"/>
      <c r="L71" s="16"/>
    </row>
    <row r="72" spans="2:12" x14ac:dyDescent="0.2">
      <c r="B72" s="16"/>
      <c r="L72" s="16"/>
    </row>
    <row r="73" spans="2:12" x14ac:dyDescent="0.2">
      <c r="B73" s="16"/>
      <c r="L73" s="16"/>
    </row>
    <row r="74" spans="2:12" x14ac:dyDescent="0.2">
      <c r="B74" s="16"/>
      <c r="L74" s="16"/>
    </row>
    <row r="75" spans="2:12" x14ac:dyDescent="0.2">
      <c r="B75" s="16"/>
      <c r="L75" s="16"/>
    </row>
    <row r="76" spans="2:12" s="1" customFormat="1" ht="12.5" x14ac:dyDescent="0.2">
      <c r="B76" s="25"/>
      <c r="D76" s="184" t="s">
        <v>41</v>
      </c>
      <c r="E76" s="27"/>
      <c r="F76" s="185" t="s">
        <v>42</v>
      </c>
      <c r="G76" s="184" t="s">
        <v>41</v>
      </c>
      <c r="H76" s="27"/>
      <c r="I76" s="27"/>
      <c r="J76" s="186" t="s">
        <v>42</v>
      </c>
      <c r="K76" s="27"/>
      <c r="L76" s="25"/>
    </row>
    <row r="77" spans="2:12" s="1" customFormat="1" ht="14.4" customHeight="1" x14ac:dyDescent="0.2">
      <c r="B77" s="40"/>
      <c r="C77" s="41"/>
      <c r="D77" s="41"/>
      <c r="E77" s="41"/>
      <c r="F77" s="41"/>
      <c r="G77" s="41"/>
      <c r="H77" s="41"/>
      <c r="I77" s="41"/>
      <c r="J77" s="41"/>
      <c r="K77" s="41"/>
      <c r="L77" s="25"/>
    </row>
    <row r="81" spans="2:47" s="1" customFormat="1" ht="6.9" customHeight="1" x14ac:dyDescent="0.2">
      <c r="B81" s="42"/>
      <c r="C81" s="43"/>
      <c r="D81" s="43"/>
      <c r="E81" s="43"/>
      <c r="F81" s="43"/>
      <c r="G81" s="43"/>
      <c r="H81" s="43"/>
      <c r="I81" s="43"/>
      <c r="J81" s="43"/>
      <c r="K81" s="43"/>
      <c r="L81" s="25"/>
    </row>
    <row r="82" spans="2:47" s="1" customFormat="1" ht="24.9" customHeight="1" x14ac:dyDescent="0.2">
      <c r="B82" s="25"/>
      <c r="C82" s="163" t="s">
        <v>79</v>
      </c>
      <c r="L82" s="25"/>
    </row>
    <row r="83" spans="2:47" s="1" customFormat="1" ht="6.9" customHeight="1" x14ac:dyDescent="0.2">
      <c r="B83" s="25"/>
      <c r="L83" s="25"/>
    </row>
    <row r="84" spans="2:47" s="1" customFormat="1" ht="12" customHeight="1" x14ac:dyDescent="0.2">
      <c r="B84" s="25"/>
      <c r="C84" s="165" t="s">
        <v>12</v>
      </c>
      <c r="L84" s="25"/>
    </row>
    <row r="85" spans="2:47" s="1" customFormat="1" ht="26.25" customHeight="1" x14ac:dyDescent="0.2">
      <c r="B85" s="25"/>
      <c r="E85" s="386" t="str">
        <f>E7</f>
        <v>PLYNOVÁ KOTOLŇA STARÉ GRUNTY 55 BRATISLAVA - MODERNIZÁCIA</v>
      </c>
      <c r="F85" s="387"/>
      <c r="G85" s="387"/>
      <c r="H85" s="387"/>
      <c r="L85" s="25"/>
    </row>
    <row r="86" spans="2:47" s="1" customFormat="1" ht="12" customHeight="1" x14ac:dyDescent="0.2">
      <c r="B86" s="25"/>
      <c r="C86" s="165" t="s">
        <v>77</v>
      </c>
      <c r="L86" s="25"/>
    </row>
    <row r="87" spans="2:47" s="1" customFormat="1" ht="16.5" customHeight="1" x14ac:dyDescent="0.2">
      <c r="B87" s="25"/>
      <c r="E87" s="388" t="str">
        <f>E9</f>
        <v>1 - ODBERNÉ PLYNOVÉ ZARIADENIE</v>
      </c>
      <c r="F87" s="379"/>
      <c r="G87" s="379"/>
      <c r="H87" s="379"/>
      <c r="L87" s="25"/>
    </row>
    <row r="88" spans="2:47" s="1" customFormat="1" ht="6.9" customHeight="1" x14ac:dyDescent="0.2">
      <c r="B88" s="25"/>
      <c r="L88" s="25"/>
    </row>
    <row r="89" spans="2:47" s="1" customFormat="1" ht="12" customHeight="1" x14ac:dyDescent="0.2">
      <c r="B89" s="25"/>
      <c r="C89" s="165" t="s">
        <v>15</v>
      </c>
      <c r="F89" s="166" t="str">
        <f>F12</f>
        <v>Staré Grunty 55, Bratislava Karlova Ves</v>
      </c>
      <c r="I89" s="165" t="s">
        <v>17</v>
      </c>
      <c r="J89" s="167" t="str">
        <f>IF(J12="","",J12)</f>
        <v>29. 5. 2024</v>
      </c>
      <c r="L89" s="25"/>
    </row>
    <row r="90" spans="2:47" s="1" customFormat="1" ht="6.9" customHeight="1" x14ac:dyDescent="0.2">
      <c r="B90" s="25"/>
      <c r="L90" s="25"/>
    </row>
    <row r="91" spans="2:47" s="1" customFormat="1" ht="15.15" customHeight="1" x14ac:dyDescent="0.2">
      <c r="B91" s="25"/>
      <c r="C91" s="165" t="s">
        <v>18</v>
      </c>
      <c r="F91" s="166" t="str">
        <f>E15</f>
        <v>Univerzita Komenského v Bratislave</v>
      </c>
      <c r="I91" s="165" t="s">
        <v>22</v>
      </c>
      <c r="J91" s="168" t="str">
        <f>E21</f>
        <v>Ing. SZALAY ZSOLT</v>
      </c>
      <c r="L91" s="25"/>
    </row>
    <row r="92" spans="2:47" s="1" customFormat="1" ht="15.15" customHeight="1" x14ac:dyDescent="0.2">
      <c r="B92" s="25"/>
      <c r="C92" s="165" t="s">
        <v>21</v>
      </c>
      <c r="F92" s="166" t="str">
        <f>IF(E18="","",E18)</f>
        <v xml:space="preserve"> </v>
      </c>
      <c r="I92" s="165" t="s">
        <v>24</v>
      </c>
      <c r="J92" s="168" t="str">
        <f>E24</f>
        <v>Szutyányi Marián</v>
      </c>
      <c r="L92" s="25"/>
    </row>
    <row r="93" spans="2:47" s="1" customFormat="1" ht="10.4" customHeight="1" x14ac:dyDescent="0.2">
      <c r="B93" s="25"/>
      <c r="L93" s="25"/>
    </row>
    <row r="94" spans="2:47" s="1" customFormat="1" ht="29.25" customHeight="1" x14ac:dyDescent="0.2">
      <c r="B94" s="25"/>
      <c r="C94" s="187" t="s">
        <v>80</v>
      </c>
      <c r="D94" s="92"/>
      <c r="E94" s="92"/>
      <c r="F94" s="92"/>
      <c r="G94" s="92"/>
      <c r="H94" s="92"/>
      <c r="I94" s="92"/>
      <c r="J94" s="188" t="s">
        <v>81</v>
      </c>
      <c r="K94" s="92"/>
      <c r="L94" s="25"/>
    </row>
    <row r="95" spans="2:47" s="1" customFormat="1" ht="10.4" customHeight="1" x14ac:dyDescent="0.2">
      <c r="B95" s="25"/>
      <c r="L95" s="25"/>
    </row>
    <row r="96" spans="2:47" s="1" customFormat="1" ht="22.75" customHeight="1" x14ac:dyDescent="0.2">
      <c r="B96" s="25"/>
      <c r="C96" s="189" t="s">
        <v>82</v>
      </c>
      <c r="J96" s="170">
        <f>J122</f>
        <v>0</v>
      </c>
      <c r="L96" s="25"/>
      <c r="AU96" s="13" t="s">
        <v>83</v>
      </c>
    </row>
    <row r="97" spans="2:12" s="190" customFormat="1" ht="24.9" customHeight="1" x14ac:dyDescent="0.2">
      <c r="B97" s="191"/>
      <c r="D97" s="192" t="s">
        <v>84</v>
      </c>
      <c r="E97" s="193"/>
      <c r="F97" s="193"/>
      <c r="G97" s="193"/>
      <c r="H97" s="193"/>
      <c r="I97" s="193"/>
      <c r="J97" s="194">
        <f>J123</f>
        <v>0</v>
      </c>
      <c r="L97" s="191"/>
    </row>
    <row r="98" spans="2:12" s="195" customFormat="1" ht="20" customHeight="1" x14ac:dyDescent="0.2">
      <c r="B98" s="196"/>
      <c r="D98" s="197" t="s">
        <v>1114</v>
      </c>
      <c r="E98" s="198"/>
      <c r="F98" s="198"/>
      <c r="G98" s="198"/>
      <c r="H98" s="198"/>
      <c r="I98" s="198"/>
      <c r="J98" s="199">
        <f>J124</f>
        <v>0</v>
      </c>
      <c r="L98" s="196"/>
    </row>
    <row r="99" spans="2:12" s="195" customFormat="1" ht="20" customHeight="1" x14ac:dyDescent="0.2">
      <c r="B99" s="196"/>
      <c r="D99" s="197" t="s">
        <v>91</v>
      </c>
      <c r="E99" s="198"/>
      <c r="F99" s="198"/>
      <c r="G99" s="198"/>
      <c r="H99" s="198"/>
      <c r="I99" s="198"/>
      <c r="J99" s="199">
        <f>J151</f>
        <v>0</v>
      </c>
      <c r="L99" s="196"/>
    </row>
    <row r="100" spans="2:12" s="195" customFormat="1" ht="20" customHeight="1" x14ac:dyDescent="0.2">
      <c r="B100" s="196"/>
      <c r="D100" s="197" t="s">
        <v>92</v>
      </c>
      <c r="E100" s="198"/>
      <c r="F100" s="198"/>
      <c r="G100" s="198"/>
      <c r="H100" s="198"/>
      <c r="I100" s="198"/>
      <c r="J100" s="199">
        <f>J157</f>
        <v>0</v>
      </c>
      <c r="L100" s="196"/>
    </row>
    <row r="101" spans="2:12" s="195" customFormat="1" ht="20" customHeight="1" x14ac:dyDescent="0.2">
      <c r="B101" s="196"/>
      <c r="D101" s="197" t="s">
        <v>1115</v>
      </c>
      <c r="E101" s="198"/>
      <c r="F101" s="198"/>
      <c r="G101" s="198"/>
      <c r="H101" s="198"/>
      <c r="I101" s="198"/>
      <c r="J101" s="199">
        <f>J159</f>
        <v>0</v>
      </c>
      <c r="L101" s="196"/>
    </row>
    <row r="102" spans="2:12" s="195" customFormat="1" ht="20" customHeight="1" x14ac:dyDescent="0.2">
      <c r="B102" s="196"/>
      <c r="D102" s="197" t="s">
        <v>1116</v>
      </c>
      <c r="E102" s="198"/>
      <c r="F102" s="198"/>
      <c r="G102" s="198"/>
      <c r="H102" s="198"/>
      <c r="I102" s="198"/>
      <c r="J102" s="199">
        <f>J167</f>
        <v>0</v>
      </c>
      <c r="L102" s="196"/>
    </row>
    <row r="103" spans="2:12" s="1" customFormat="1" ht="21.75" customHeight="1" x14ac:dyDescent="0.2">
      <c r="B103" s="25"/>
      <c r="L103" s="25"/>
    </row>
    <row r="104" spans="2:12" s="1" customFormat="1" ht="6.9" customHeight="1" x14ac:dyDescent="0.2">
      <c r="B104" s="40"/>
      <c r="C104" s="41"/>
      <c r="D104" s="41"/>
      <c r="E104" s="41"/>
      <c r="F104" s="41"/>
      <c r="G104" s="41"/>
      <c r="H104" s="41"/>
      <c r="I104" s="41"/>
      <c r="J104" s="41"/>
      <c r="K104" s="41"/>
      <c r="L104" s="25"/>
    </row>
    <row r="108" spans="2:12" s="1" customFormat="1" ht="6.9" customHeight="1" x14ac:dyDescent="0.2">
      <c r="B108" s="42"/>
      <c r="C108" s="43"/>
      <c r="D108" s="43"/>
      <c r="E108" s="43"/>
      <c r="F108" s="43"/>
      <c r="G108" s="43"/>
      <c r="H108" s="43"/>
      <c r="I108" s="43"/>
      <c r="J108" s="43"/>
      <c r="K108" s="43"/>
      <c r="L108" s="25"/>
    </row>
    <row r="109" spans="2:12" s="1" customFormat="1" ht="24.9" customHeight="1" x14ac:dyDescent="0.2">
      <c r="B109" s="25"/>
      <c r="C109" s="163" t="s">
        <v>96</v>
      </c>
      <c r="L109" s="25"/>
    </row>
    <row r="110" spans="2:12" s="1" customFormat="1" ht="6.9" customHeight="1" x14ac:dyDescent="0.2">
      <c r="B110" s="25"/>
      <c r="L110" s="25"/>
    </row>
    <row r="111" spans="2:12" s="1" customFormat="1" ht="12" customHeight="1" x14ac:dyDescent="0.2">
      <c r="B111" s="25"/>
      <c r="C111" s="165" t="s">
        <v>12</v>
      </c>
      <c r="L111" s="25"/>
    </row>
    <row r="112" spans="2:12" s="1" customFormat="1" ht="26.25" customHeight="1" x14ac:dyDescent="0.2">
      <c r="B112" s="25"/>
      <c r="E112" s="386" t="str">
        <f>E7</f>
        <v>PLYNOVÁ KOTOLŇA STARÉ GRUNTY 55 BRATISLAVA - MODERNIZÁCIA</v>
      </c>
      <c r="F112" s="387"/>
      <c r="G112" s="387"/>
      <c r="H112" s="387"/>
      <c r="L112" s="25"/>
    </row>
    <row r="113" spans="2:65" s="1" customFormat="1" ht="12" customHeight="1" x14ac:dyDescent="0.2">
      <c r="B113" s="25"/>
      <c r="C113" s="165" t="s">
        <v>77</v>
      </c>
      <c r="L113" s="25"/>
    </row>
    <row r="114" spans="2:65" s="1" customFormat="1" ht="16.5" customHeight="1" x14ac:dyDescent="0.2">
      <c r="B114" s="25"/>
      <c r="E114" s="388" t="str">
        <f>E9</f>
        <v>1 - ODBERNÉ PLYNOVÉ ZARIADENIE</v>
      </c>
      <c r="F114" s="379"/>
      <c r="G114" s="379"/>
      <c r="H114" s="379"/>
      <c r="L114" s="25"/>
    </row>
    <row r="115" spans="2:65" s="1" customFormat="1" ht="6.9" customHeight="1" x14ac:dyDescent="0.2">
      <c r="B115" s="25"/>
      <c r="L115" s="25"/>
    </row>
    <row r="116" spans="2:65" s="1" customFormat="1" ht="12" customHeight="1" x14ac:dyDescent="0.2">
      <c r="B116" s="25"/>
      <c r="C116" s="165" t="s">
        <v>15</v>
      </c>
      <c r="F116" s="166" t="str">
        <f>F12</f>
        <v>Staré Grunty 55, Bratislava Karlova Ves</v>
      </c>
      <c r="I116" s="165" t="s">
        <v>17</v>
      </c>
      <c r="J116" s="167" t="str">
        <f>IF(J12="","",J12)</f>
        <v>29. 5. 2024</v>
      </c>
      <c r="L116" s="25"/>
    </row>
    <row r="117" spans="2:65" s="1" customFormat="1" ht="6.9" customHeight="1" x14ac:dyDescent="0.2">
      <c r="B117" s="25"/>
      <c r="L117" s="25"/>
    </row>
    <row r="118" spans="2:65" s="1" customFormat="1" ht="15.15" customHeight="1" x14ac:dyDescent="0.2">
      <c r="B118" s="25"/>
      <c r="C118" s="165" t="s">
        <v>18</v>
      </c>
      <c r="F118" s="166" t="str">
        <f>E15</f>
        <v>Univerzita Komenského v Bratislave</v>
      </c>
      <c r="I118" s="165" t="s">
        <v>22</v>
      </c>
      <c r="J118" s="168" t="str">
        <f>E21</f>
        <v>Ing. SZALAY ZSOLT</v>
      </c>
      <c r="L118" s="25"/>
    </row>
    <row r="119" spans="2:65" s="1" customFormat="1" ht="15.15" customHeight="1" x14ac:dyDescent="0.2">
      <c r="B119" s="25"/>
      <c r="C119" s="165" t="s">
        <v>21</v>
      </c>
      <c r="F119" s="166" t="str">
        <f>IF(E18="","",E18)</f>
        <v xml:space="preserve"> </v>
      </c>
      <c r="I119" s="165" t="s">
        <v>24</v>
      </c>
      <c r="J119" s="168" t="str">
        <f>E24</f>
        <v>Szutyányi Marián</v>
      </c>
      <c r="L119" s="25"/>
    </row>
    <row r="120" spans="2:65" s="1" customFormat="1" ht="10.4" customHeight="1" x14ac:dyDescent="0.2">
      <c r="B120" s="25"/>
      <c r="L120" s="25"/>
    </row>
    <row r="121" spans="2:65" s="10" customFormat="1" ht="29.25" customHeight="1" x14ac:dyDescent="0.2">
      <c r="B121" s="111"/>
      <c r="C121" s="200" t="s">
        <v>97</v>
      </c>
      <c r="D121" s="201" t="s">
        <v>51</v>
      </c>
      <c r="E121" s="201" t="s">
        <v>47</v>
      </c>
      <c r="F121" s="201" t="s">
        <v>48</v>
      </c>
      <c r="G121" s="201" t="s">
        <v>98</v>
      </c>
      <c r="H121" s="201" t="s">
        <v>99</v>
      </c>
      <c r="I121" s="201" t="s">
        <v>100</v>
      </c>
      <c r="J121" s="202" t="s">
        <v>81</v>
      </c>
      <c r="K121" s="203" t="s">
        <v>101</v>
      </c>
      <c r="L121" s="111"/>
      <c r="M121" s="204" t="s">
        <v>1</v>
      </c>
      <c r="N121" s="205" t="s">
        <v>30</v>
      </c>
      <c r="O121" s="205" t="s">
        <v>102</v>
      </c>
      <c r="P121" s="205" t="s">
        <v>103</v>
      </c>
      <c r="Q121" s="205" t="s">
        <v>104</v>
      </c>
      <c r="R121" s="205" t="s">
        <v>105</v>
      </c>
      <c r="S121" s="205" t="s">
        <v>106</v>
      </c>
      <c r="T121" s="206" t="s">
        <v>107</v>
      </c>
    </row>
    <row r="122" spans="2:65" s="1" customFormat="1" ht="22.75" customHeight="1" x14ac:dyDescent="0.35">
      <c r="B122" s="25"/>
      <c r="C122" s="207" t="s">
        <v>82</v>
      </c>
      <c r="J122" s="208">
        <f>BK122</f>
        <v>0</v>
      </c>
      <c r="L122" s="25"/>
      <c r="M122" s="58"/>
      <c r="N122" s="49"/>
      <c r="O122" s="49"/>
      <c r="P122" s="209">
        <f>P123</f>
        <v>26.806799999999999</v>
      </c>
      <c r="Q122" s="49"/>
      <c r="R122" s="209">
        <f>R123</f>
        <v>0.22225100999999997</v>
      </c>
      <c r="S122" s="49"/>
      <c r="T122" s="210">
        <f>T123</f>
        <v>6.7140000000000005E-2</v>
      </c>
      <c r="AT122" s="13" t="s">
        <v>65</v>
      </c>
      <c r="AU122" s="13" t="s">
        <v>83</v>
      </c>
      <c r="BK122" s="211">
        <f>BK123</f>
        <v>0</v>
      </c>
    </row>
    <row r="123" spans="2:65" s="212" customFormat="1" ht="26" customHeight="1" x14ac:dyDescent="0.35">
      <c r="B123" s="213"/>
      <c r="D123" s="214" t="s">
        <v>65</v>
      </c>
      <c r="E123" s="215" t="s">
        <v>108</v>
      </c>
      <c r="F123" s="215" t="s">
        <v>109</v>
      </c>
      <c r="J123" s="216">
        <f>BK123</f>
        <v>0</v>
      </c>
      <c r="L123" s="213"/>
      <c r="M123" s="217"/>
      <c r="P123" s="218">
        <f>P124+P151+P157+P159+P167</f>
        <v>26.806799999999999</v>
      </c>
      <c r="R123" s="218">
        <f>R124+R151+R157+R159+R167</f>
        <v>0.22225100999999997</v>
      </c>
      <c r="T123" s="219">
        <f>T124+T151+T157+T159+T167</f>
        <v>6.7140000000000005E-2</v>
      </c>
      <c r="AR123" s="214" t="s">
        <v>110</v>
      </c>
      <c r="AT123" s="220" t="s">
        <v>65</v>
      </c>
      <c r="AU123" s="220" t="s">
        <v>66</v>
      </c>
      <c r="AY123" s="214" t="s">
        <v>111</v>
      </c>
      <c r="BK123" s="221">
        <f>BK124+BK151+BK157+BK159+BK167</f>
        <v>0</v>
      </c>
    </row>
    <row r="124" spans="2:65" s="212" customFormat="1" ht="22.75" customHeight="1" x14ac:dyDescent="0.25">
      <c r="B124" s="213"/>
      <c r="D124" s="214" t="s">
        <v>65</v>
      </c>
      <c r="E124" s="222" t="s">
        <v>1117</v>
      </c>
      <c r="F124" s="222" t="s">
        <v>1118</v>
      </c>
      <c r="J124" s="223">
        <f>BK124</f>
        <v>0</v>
      </c>
      <c r="L124" s="213"/>
      <c r="M124" s="217"/>
      <c r="P124" s="218">
        <f>SUM(P125:P150)</f>
        <v>16.03462</v>
      </c>
      <c r="R124" s="218">
        <f>SUM(R125:R150)</f>
        <v>6.5266559999999987E-2</v>
      </c>
      <c r="T124" s="219">
        <f>SUM(T125:T150)</f>
        <v>0</v>
      </c>
      <c r="AR124" s="214" t="s">
        <v>110</v>
      </c>
      <c r="AT124" s="220" t="s">
        <v>65</v>
      </c>
      <c r="AU124" s="220" t="s">
        <v>72</v>
      </c>
      <c r="AY124" s="214" t="s">
        <v>111</v>
      </c>
      <c r="BK124" s="221">
        <f>SUM(BK125:BK150)</f>
        <v>0</v>
      </c>
    </row>
    <row r="125" spans="2:65" s="1" customFormat="1" ht="24.15" customHeight="1" x14ac:dyDescent="0.2">
      <c r="B125" s="25"/>
      <c r="C125" s="224" t="s">
        <v>72</v>
      </c>
      <c r="D125" s="224" t="s">
        <v>114</v>
      </c>
      <c r="E125" s="225" t="s">
        <v>1119</v>
      </c>
      <c r="F125" s="226" t="s">
        <v>1120</v>
      </c>
      <c r="G125" s="227" t="s">
        <v>117</v>
      </c>
      <c r="H125" s="228">
        <v>7</v>
      </c>
      <c r="I125" s="229"/>
      <c r="J125" s="229">
        <f t="shared" ref="J125:J150" si="0">ROUND(I125*H125,2)</f>
        <v>0</v>
      </c>
      <c r="K125" s="230"/>
      <c r="L125" s="25"/>
      <c r="M125" s="231" t="s">
        <v>1</v>
      </c>
      <c r="N125" s="232" t="s">
        <v>32</v>
      </c>
      <c r="O125" s="233">
        <v>0.44291999999999998</v>
      </c>
      <c r="P125" s="233">
        <f t="shared" ref="P125:P150" si="1">O125*H125</f>
        <v>3.1004399999999999</v>
      </c>
      <c r="Q125" s="233">
        <v>1.4750799999999999E-3</v>
      </c>
      <c r="R125" s="233">
        <f t="shared" ref="R125:R150" si="2">Q125*H125</f>
        <v>1.0325559999999999E-2</v>
      </c>
      <c r="S125" s="233">
        <v>0</v>
      </c>
      <c r="T125" s="234">
        <f t="shared" ref="T125:T150" si="3">S125*H125</f>
        <v>0</v>
      </c>
      <c r="AR125" s="235" t="s">
        <v>118</v>
      </c>
      <c r="AT125" s="235" t="s">
        <v>114</v>
      </c>
      <c r="AU125" s="235" t="s">
        <v>110</v>
      </c>
      <c r="AY125" s="13" t="s">
        <v>111</v>
      </c>
      <c r="BE125" s="144">
        <f t="shared" ref="BE125:BE150" si="4">IF(N125="základná",J125,0)</f>
        <v>0</v>
      </c>
      <c r="BF125" s="144">
        <f t="shared" ref="BF125:BF150" si="5">IF(N125="znížená",J125,0)</f>
        <v>0</v>
      </c>
      <c r="BG125" s="144">
        <f t="shared" ref="BG125:BG150" si="6">IF(N125="zákl. prenesená",J125,0)</f>
        <v>0</v>
      </c>
      <c r="BH125" s="144">
        <f t="shared" ref="BH125:BH150" si="7">IF(N125="zníž. prenesená",J125,0)</f>
        <v>0</v>
      </c>
      <c r="BI125" s="144">
        <f t="shared" ref="BI125:BI150" si="8">IF(N125="nulová",J125,0)</f>
        <v>0</v>
      </c>
      <c r="BJ125" s="13" t="s">
        <v>110</v>
      </c>
      <c r="BK125" s="144">
        <f t="shared" ref="BK125:BK150" si="9">ROUND(I125*H125,2)</f>
        <v>0</v>
      </c>
      <c r="BL125" s="13" t="s">
        <v>118</v>
      </c>
      <c r="BM125" s="235" t="s">
        <v>1121</v>
      </c>
    </row>
    <row r="126" spans="2:65" s="1" customFormat="1" ht="24.15" customHeight="1" x14ac:dyDescent="0.2">
      <c r="B126" s="25"/>
      <c r="C126" s="224" t="s">
        <v>110</v>
      </c>
      <c r="D126" s="224" t="s">
        <v>114</v>
      </c>
      <c r="E126" s="225" t="s">
        <v>1122</v>
      </c>
      <c r="F126" s="226" t="s">
        <v>1123</v>
      </c>
      <c r="G126" s="227" t="s">
        <v>117</v>
      </c>
      <c r="H126" s="228">
        <v>3</v>
      </c>
      <c r="I126" s="229"/>
      <c r="J126" s="229">
        <f t="shared" si="0"/>
        <v>0</v>
      </c>
      <c r="K126" s="230"/>
      <c r="L126" s="25"/>
      <c r="M126" s="231" t="s">
        <v>1</v>
      </c>
      <c r="N126" s="232" t="s">
        <v>32</v>
      </c>
      <c r="O126" s="233">
        <v>0.42571999999999999</v>
      </c>
      <c r="P126" s="233">
        <f t="shared" si="1"/>
        <v>1.2771599999999999</v>
      </c>
      <c r="Q126" s="233">
        <v>2.74091E-3</v>
      </c>
      <c r="R126" s="233">
        <f t="shared" si="2"/>
        <v>8.222730000000001E-3</v>
      </c>
      <c r="S126" s="233">
        <v>0</v>
      </c>
      <c r="T126" s="234">
        <f t="shared" si="3"/>
        <v>0</v>
      </c>
      <c r="AR126" s="235" t="s">
        <v>118</v>
      </c>
      <c r="AT126" s="235" t="s">
        <v>114</v>
      </c>
      <c r="AU126" s="235" t="s">
        <v>110</v>
      </c>
      <c r="AY126" s="13" t="s">
        <v>111</v>
      </c>
      <c r="BE126" s="144">
        <f t="shared" si="4"/>
        <v>0</v>
      </c>
      <c r="BF126" s="144">
        <f t="shared" si="5"/>
        <v>0</v>
      </c>
      <c r="BG126" s="144">
        <f t="shared" si="6"/>
        <v>0</v>
      </c>
      <c r="BH126" s="144">
        <f t="shared" si="7"/>
        <v>0</v>
      </c>
      <c r="BI126" s="144">
        <f t="shared" si="8"/>
        <v>0</v>
      </c>
      <c r="BJ126" s="13" t="s">
        <v>110</v>
      </c>
      <c r="BK126" s="144">
        <f t="shared" si="9"/>
        <v>0</v>
      </c>
      <c r="BL126" s="13" t="s">
        <v>118</v>
      </c>
      <c r="BM126" s="235" t="s">
        <v>1124</v>
      </c>
    </row>
    <row r="127" spans="2:65" s="1" customFormat="1" ht="24.15" customHeight="1" x14ac:dyDescent="0.2">
      <c r="B127" s="25"/>
      <c r="C127" s="224" t="s">
        <v>125</v>
      </c>
      <c r="D127" s="224" t="s">
        <v>114</v>
      </c>
      <c r="E127" s="225" t="s">
        <v>1125</v>
      </c>
      <c r="F127" s="226" t="s">
        <v>1126</v>
      </c>
      <c r="G127" s="227" t="s">
        <v>117</v>
      </c>
      <c r="H127" s="228">
        <v>4</v>
      </c>
      <c r="I127" s="229"/>
      <c r="J127" s="229">
        <f t="shared" si="0"/>
        <v>0</v>
      </c>
      <c r="K127" s="230"/>
      <c r="L127" s="25"/>
      <c r="M127" s="231" t="s">
        <v>1</v>
      </c>
      <c r="N127" s="232" t="s">
        <v>32</v>
      </c>
      <c r="O127" s="233">
        <v>0.49196000000000001</v>
      </c>
      <c r="P127" s="233">
        <f t="shared" si="1"/>
        <v>1.96784</v>
      </c>
      <c r="Q127" s="233">
        <v>4.0883600000000001E-3</v>
      </c>
      <c r="R127" s="233">
        <f t="shared" si="2"/>
        <v>1.635344E-2</v>
      </c>
      <c r="S127" s="233">
        <v>0</v>
      </c>
      <c r="T127" s="234">
        <f t="shared" si="3"/>
        <v>0</v>
      </c>
      <c r="AR127" s="235" t="s">
        <v>118</v>
      </c>
      <c r="AT127" s="235" t="s">
        <v>114</v>
      </c>
      <c r="AU127" s="235" t="s">
        <v>110</v>
      </c>
      <c r="AY127" s="13" t="s">
        <v>111</v>
      </c>
      <c r="BE127" s="144">
        <f t="shared" si="4"/>
        <v>0</v>
      </c>
      <c r="BF127" s="144">
        <f t="shared" si="5"/>
        <v>0</v>
      </c>
      <c r="BG127" s="144">
        <f t="shared" si="6"/>
        <v>0</v>
      </c>
      <c r="BH127" s="144">
        <f t="shared" si="7"/>
        <v>0</v>
      </c>
      <c r="BI127" s="144">
        <f t="shared" si="8"/>
        <v>0</v>
      </c>
      <c r="BJ127" s="13" t="s">
        <v>110</v>
      </c>
      <c r="BK127" s="144">
        <f t="shared" si="9"/>
        <v>0</v>
      </c>
      <c r="BL127" s="13" t="s">
        <v>118</v>
      </c>
      <c r="BM127" s="235" t="s">
        <v>1127</v>
      </c>
    </row>
    <row r="128" spans="2:65" s="1" customFormat="1" ht="24.15" customHeight="1" x14ac:dyDescent="0.2">
      <c r="B128" s="25"/>
      <c r="C128" s="224" t="s">
        <v>129</v>
      </c>
      <c r="D128" s="224" t="s">
        <v>114</v>
      </c>
      <c r="E128" s="225" t="s">
        <v>1128</v>
      </c>
      <c r="F128" s="226" t="s">
        <v>1129</v>
      </c>
      <c r="G128" s="227" t="s">
        <v>271</v>
      </c>
      <c r="H128" s="228">
        <v>1</v>
      </c>
      <c r="I128" s="229"/>
      <c r="J128" s="229">
        <f t="shared" si="0"/>
        <v>0</v>
      </c>
      <c r="K128" s="230"/>
      <c r="L128" s="25"/>
      <c r="M128" s="231" t="s">
        <v>1</v>
      </c>
      <c r="N128" s="232" t="s">
        <v>32</v>
      </c>
      <c r="O128" s="233">
        <v>1.6976100000000001</v>
      </c>
      <c r="P128" s="233">
        <f t="shared" si="1"/>
        <v>1.6976100000000001</v>
      </c>
      <c r="Q128" s="233">
        <v>6.8170899999999996E-3</v>
      </c>
      <c r="R128" s="233">
        <f t="shared" si="2"/>
        <v>6.8170899999999996E-3</v>
      </c>
      <c r="S128" s="233">
        <v>0</v>
      </c>
      <c r="T128" s="234">
        <f t="shared" si="3"/>
        <v>0</v>
      </c>
      <c r="AR128" s="235" t="s">
        <v>118</v>
      </c>
      <c r="AT128" s="235" t="s">
        <v>114</v>
      </c>
      <c r="AU128" s="235" t="s">
        <v>110</v>
      </c>
      <c r="AY128" s="13" t="s">
        <v>111</v>
      </c>
      <c r="BE128" s="144">
        <f t="shared" si="4"/>
        <v>0</v>
      </c>
      <c r="BF128" s="144">
        <f t="shared" si="5"/>
        <v>0</v>
      </c>
      <c r="BG128" s="144">
        <f t="shared" si="6"/>
        <v>0</v>
      </c>
      <c r="BH128" s="144">
        <f t="shared" si="7"/>
        <v>0</v>
      </c>
      <c r="BI128" s="144">
        <f t="shared" si="8"/>
        <v>0</v>
      </c>
      <c r="BJ128" s="13" t="s">
        <v>110</v>
      </c>
      <c r="BK128" s="144">
        <f t="shared" si="9"/>
        <v>0</v>
      </c>
      <c r="BL128" s="13" t="s">
        <v>118</v>
      </c>
      <c r="BM128" s="235" t="s">
        <v>1130</v>
      </c>
    </row>
    <row r="129" spans="2:65" s="1" customFormat="1" ht="24.15" customHeight="1" x14ac:dyDescent="0.2">
      <c r="B129" s="25"/>
      <c r="C129" s="224" t="s">
        <v>133</v>
      </c>
      <c r="D129" s="224" t="s">
        <v>114</v>
      </c>
      <c r="E129" s="225" t="s">
        <v>1131</v>
      </c>
      <c r="F129" s="226" t="s">
        <v>1132</v>
      </c>
      <c r="G129" s="227" t="s">
        <v>271</v>
      </c>
      <c r="H129" s="228">
        <v>1</v>
      </c>
      <c r="I129" s="229"/>
      <c r="J129" s="229">
        <f t="shared" si="0"/>
        <v>0</v>
      </c>
      <c r="K129" s="230"/>
      <c r="L129" s="25"/>
      <c r="M129" s="231" t="s">
        <v>1</v>
      </c>
      <c r="N129" s="232" t="s">
        <v>32</v>
      </c>
      <c r="O129" s="233">
        <v>2.8132999999999999</v>
      </c>
      <c r="P129" s="233">
        <f t="shared" si="1"/>
        <v>2.8132999999999999</v>
      </c>
      <c r="Q129" s="233">
        <v>1.774299E-2</v>
      </c>
      <c r="R129" s="233">
        <f t="shared" si="2"/>
        <v>1.774299E-2</v>
      </c>
      <c r="S129" s="233">
        <v>0</v>
      </c>
      <c r="T129" s="234">
        <f t="shared" si="3"/>
        <v>0</v>
      </c>
      <c r="AR129" s="235" t="s">
        <v>118</v>
      </c>
      <c r="AT129" s="235" t="s">
        <v>114</v>
      </c>
      <c r="AU129" s="235" t="s">
        <v>110</v>
      </c>
      <c r="AY129" s="13" t="s">
        <v>111</v>
      </c>
      <c r="BE129" s="144">
        <f t="shared" si="4"/>
        <v>0</v>
      </c>
      <c r="BF129" s="144">
        <f t="shared" si="5"/>
        <v>0</v>
      </c>
      <c r="BG129" s="144">
        <f t="shared" si="6"/>
        <v>0</v>
      </c>
      <c r="BH129" s="144">
        <f t="shared" si="7"/>
        <v>0</v>
      </c>
      <c r="BI129" s="144">
        <f t="shared" si="8"/>
        <v>0</v>
      </c>
      <c r="BJ129" s="13" t="s">
        <v>110</v>
      </c>
      <c r="BK129" s="144">
        <f t="shared" si="9"/>
        <v>0</v>
      </c>
      <c r="BL129" s="13" t="s">
        <v>118</v>
      </c>
      <c r="BM129" s="235" t="s">
        <v>1133</v>
      </c>
    </row>
    <row r="130" spans="2:65" s="1" customFormat="1" ht="33" customHeight="1" x14ac:dyDescent="0.2">
      <c r="B130" s="25"/>
      <c r="C130" s="224" t="s">
        <v>137</v>
      </c>
      <c r="D130" s="224" t="s">
        <v>114</v>
      </c>
      <c r="E130" s="225" t="s">
        <v>1134</v>
      </c>
      <c r="F130" s="226" t="s">
        <v>1135</v>
      </c>
      <c r="G130" s="227" t="s">
        <v>230</v>
      </c>
      <c r="H130" s="228">
        <v>1</v>
      </c>
      <c r="I130" s="229"/>
      <c r="J130" s="229">
        <f t="shared" si="0"/>
        <v>0</v>
      </c>
      <c r="K130" s="230"/>
      <c r="L130" s="25"/>
      <c r="M130" s="231" t="s">
        <v>1</v>
      </c>
      <c r="N130" s="232" t="s">
        <v>32</v>
      </c>
      <c r="O130" s="233">
        <v>0.40100000000000002</v>
      </c>
      <c r="P130" s="233">
        <f t="shared" si="1"/>
        <v>0.40100000000000002</v>
      </c>
      <c r="Q130" s="233">
        <v>0</v>
      </c>
      <c r="R130" s="233">
        <f t="shared" si="2"/>
        <v>0</v>
      </c>
      <c r="S130" s="233">
        <v>0</v>
      </c>
      <c r="T130" s="234">
        <f t="shared" si="3"/>
        <v>0</v>
      </c>
      <c r="AR130" s="235" t="s">
        <v>118</v>
      </c>
      <c r="AT130" s="235" t="s">
        <v>114</v>
      </c>
      <c r="AU130" s="235" t="s">
        <v>110</v>
      </c>
      <c r="AY130" s="13" t="s">
        <v>111</v>
      </c>
      <c r="BE130" s="144">
        <f t="shared" si="4"/>
        <v>0</v>
      </c>
      <c r="BF130" s="144">
        <f t="shared" si="5"/>
        <v>0</v>
      </c>
      <c r="BG130" s="144">
        <f t="shared" si="6"/>
        <v>0</v>
      </c>
      <c r="BH130" s="144">
        <f t="shared" si="7"/>
        <v>0</v>
      </c>
      <c r="BI130" s="144">
        <f t="shared" si="8"/>
        <v>0</v>
      </c>
      <c r="BJ130" s="13" t="s">
        <v>110</v>
      </c>
      <c r="BK130" s="144">
        <f t="shared" si="9"/>
        <v>0</v>
      </c>
      <c r="BL130" s="13" t="s">
        <v>118</v>
      </c>
      <c r="BM130" s="235" t="s">
        <v>1136</v>
      </c>
    </row>
    <row r="131" spans="2:65" s="1" customFormat="1" ht="24.15" customHeight="1" x14ac:dyDescent="0.2">
      <c r="B131" s="25"/>
      <c r="C131" s="224" t="s">
        <v>141</v>
      </c>
      <c r="D131" s="224" t="s">
        <v>114</v>
      </c>
      <c r="E131" s="225" t="s">
        <v>1137</v>
      </c>
      <c r="F131" s="226" t="s">
        <v>1138</v>
      </c>
      <c r="G131" s="227" t="s">
        <v>230</v>
      </c>
      <c r="H131" s="228">
        <v>1</v>
      </c>
      <c r="I131" s="229"/>
      <c r="J131" s="229">
        <f t="shared" si="0"/>
        <v>0</v>
      </c>
      <c r="K131" s="230"/>
      <c r="L131" s="25"/>
      <c r="M131" s="231" t="s">
        <v>1</v>
      </c>
      <c r="N131" s="232" t="s">
        <v>32</v>
      </c>
      <c r="O131" s="233">
        <v>0.52900000000000003</v>
      </c>
      <c r="P131" s="233">
        <f t="shared" si="1"/>
        <v>0.52900000000000003</v>
      </c>
      <c r="Q131" s="233">
        <v>0</v>
      </c>
      <c r="R131" s="233">
        <f t="shared" si="2"/>
        <v>0</v>
      </c>
      <c r="S131" s="233">
        <v>0</v>
      </c>
      <c r="T131" s="234">
        <f t="shared" si="3"/>
        <v>0</v>
      </c>
      <c r="AR131" s="235" t="s">
        <v>118</v>
      </c>
      <c r="AT131" s="235" t="s">
        <v>114</v>
      </c>
      <c r="AU131" s="235" t="s">
        <v>110</v>
      </c>
      <c r="AY131" s="13" t="s">
        <v>111</v>
      </c>
      <c r="BE131" s="144">
        <f t="shared" si="4"/>
        <v>0</v>
      </c>
      <c r="BF131" s="144">
        <f t="shared" si="5"/>
        <v>0</v>
      </c>
      <c r="BG131" s="144">
        <f t="shared" si="6"/>
        <v>0</v>
      </c>
      <c r="BH131" s="144">
        <f t="shared" si="7"/>
        <v>0</v>
      </c>
      <c r="BI131" s="144">
        <f t="shared" si="8"/>
        <v>0</v>
      </c>
      <c r="BJ131" s="13" t="s">
        <v>110</v>
      </c>
      <c r="BK131" s="144">
        <f t="shared" si="9"/>
        <v>0</v>
      </c>
      <c r="BL131" s="13" t="s">
        <v>118</v>
      </c>
      <c r="BM131" s="235" t="s">
        <v>1139</v>
      </c>
    </row>
    <row r="132" spans="2:65" s="1" customFormat="1" ht="24.15" customHeight="1" x14ac:dyDescent="0.2">
      <c r="B132" s="25"/>
      <c r="C132" s="224" t="s">
        <v>145</v>
      </c>
      <c r="D132" s="224" t="s">
        <v>114</v>
      </c>
      <c r="E132" s="225" t="s">
        <v>1140</v>
      </c>
      <c r="F132" s="226" t="s">
        <v>1141</v>
      </c>
      <c r="G132" s="227" t="s">
        <v>230</v>
      </c>
      <c r="H132" s="228">
        <v>2</v>
      </c>
      <c r="I132" s="229"/>
      <c r="J132" s="229">
        <f t="shared" si="0"/>
        <v>0</v>
      </c>
      <c r="K132" s="230"/>
      <c r="L132" s="25"/>
      <c r="M132" s="231" t="s">
        <v>1</v>
      </c>
      <c r="N132" s="232" t="s">
        <v>32</v>
      </c>
      <c r="O132" s="233">
        <v>0.19016</v>
      </c>
      <c r="P132" s="233">
        <f t="shared" si="1"/>
        <v>0.38031999999999999</v>
      </c>
      <c r="Q132" s="233">
        <v>4.1999999999999996E-6</v>
      </c>
      <c r="R132" s="233">
        <f t="shared" si="2"/>
        <v>8.3999999999999992E-6</v>
      </c>
      <c r="S132" s="233">
        <v>0</v>
      </c>
      <c r="T132" s="234">
        <f t="shared" si="3"/>
        <v>0</v>
      </c>
      <c r="AR132" s="235" t="s">
        <v>118</v>
      </c>
      <c r="AT132" s="235" t="s">
        <v>114</v>
      </c>
      <c r="AU132" s="235" t="s">
        <v>110</v>
      </c>
      <c r="AY132" s="13" t="s">
        <v>111</v>
      </c>
      <c r="BE132" s="144">
        <f t="shared" si="4"/>
        <v>0</v>
      </c>
      <c r="BF132" s="144">
        <f t="shared" si="5"/>
        <v>0</v>
      </c>
      <c r="BG132" s="144">
        <f t="shared" si="6"/>
        <v>0</v>
      </c>
      <c r="BH132" s="144">
        <f t="shared" si="7"/>
        <v>0</v>
      </c>
      <c r="BI132" s="144">
        <f t="shared" si="8"/>
        <v>0</v>
      </c>
      <c r="BJ132" s="13" t="s">
        <v>110</v>
      </c>
      <c r="BK132" s="144">
        <f t="shared" si="9"/>
        <v>0</v>
      </c>
      <c r="BL132" s="13" t="s">
        <v>118</v>
      </c>
      <c r="BM132" s="235" t="s">
        <v>1142</v>
      </c>
    </row>
    <row r="133" spans="2:65" s="1" customFormat="1" ht="24.15" customHeight="1" x14ac:dyDescent="0.2">
      <c r="B133" s="25"/>
      <c r="C133" s="236" t="s">
        <v>149</v>
      </c>
      <c r="D133" s="236" t="s">
        <v>120</v>
      </c>
      <c r="E133" s="237" t="s">
        <v>1143</v>
      </c>
      <c r="F133" s="238" t="s">
        <v>1144</v>
      </c>
      <c r="G133" s="239" t="s">
        <v>230</v>
      </c>
      <c r="H133" s="240">
        <v>2</v>
      </c>
      <c r="I133" s="241"/>
      <c r="J133" s="241">
        <f t="shared" si="0"/>
        <v>0</v>
      </c>
      <c r="K133" s="242"/>
      <c r="L133" s="243"/>
      <c r="M133" s="244" t="s">
        <v>1</v>
      </c>
      <c r="N133" s="245" t="s">
        <v>32</v>
      </c>
      <c r="O133" s="233">
        <v>0</v>
      </c>
      <c r="P133" s="233">
        <f t="shared" si="1"/>
        <v>0</v>
      </c>
      <c r="Q133" s="233">
        <v>2.5000000000000001E-4</v>
      </c>
      <c r="R133" s="233">
        <f t="shared" si="2"/>
        <v>5.0000000000000001E-4</v>
      </c>
      <c r="S133" s="233">
        <v>0</v>
      </c>
      <c r="T133" s="234">
        <f t="shared" si="3"/>
        <v>0</v>
      </c>
      <c r="AR133" s="235" t="s">
        <v>123</v>
      </c>
      <c r="AT133" s="235" t="s">
        <v>120</v>
      </c>
      <c r="AU133" s="235" t="s">
        <v>110</v>
      </c>
      <c r="AY133" s="13" t="s">
        <v>111</v>
      </c>
      <c r="BE133" s="144">
        <f t="shared" si="4"/>
        <v>0</v>
      </c>
      <c r="BF133" s="144">
        <f t="shared" si="5"/>
        <v>0</v>
      </c>
      <c r="BG133" s="144">
        <f t="shared" si="6"/>
        <v>0</v>
      </c>
      <c r="BH133" s="144">
        <f t="shared" si="7"/>
        <v>0</v>
      </c>
      <c r="BI133" s="144">
        <f t="shared" si="8"/>
        <v>0</v>
      </c>
      <c r="BJ133" s="13" t="s">
        <v>110</v>
      </c>
      <c r="BK133" s="144">
        <f t="shared" si="9"/>
        <v>0</v>
      </c>
      <c r="BL133" s="13" t="s">
        <v>118</v>
      </c>
      <c r="BM133" s="235" t="s">
        <v>1145</v>
      </c>
    </row>
    <row r="134" spans="2:65" s="1" customFormat="1" ht="16.5" customHeight="1" x14ac:dyDescent="0.2">
      <c r="B134" s="25"/>
      <c r="C134" s="224" t="s">
        <v>153</v>
      </c>
      <c r="D134" s="224" t="s">
        <v>114</v>
      </c>
      <c r="E134" s="225" t="s">
        <v>1146</v>
      </c>
      <c r="F134" s="226" t="s">
        <v>1147</v>
      </c>
      <c r="G134" s="227" t="s">
        <v>230</v>
      </c>
      <c r="H134" s="228">
        <v>2</v>
      </c>
      <c r="I134" s="229"/>
      <c r="J134" s="229">
        <f t="shared" si="0"/>
        <v>0</v>
      </c>
      <c r="K134" s="230"/>
      <c r="L134" s="25"/>
      <c r="M134" s="231" t="s">
        <v>1</v>
      </c>
      <c r="N134" s="232" t="s">
        <v>32</v>
      </c>
      <c r="O134" s="233">
        <v>0.32020999999999999</v>
      </c>
      <c r="P134" s="233">
        <f t="shared" si="1"/>
        <v>0.64041999999999999</v>
      </c>
      <c r="Q134" s="233">
        <v>4.1999999999999996E-6</v>
      </c>
      <c r="R134" s="233">
        <f t="shared" si="2"/>
        <v>8.3999999999999992E-6</v>
      </c>
      <c r="S134" s="233">
        <v>0</v>
      </c>
      <c r="T134" s="234">
        <f t="shared" si="3"/>
        <v>0</v>
      </c>
      <c r="AR134" s="235" t="s">
        <v>118</v>
      </c>
      <c r="AT134" s="235" t="s">
        <v>114</v>
      </c>
      <c r="AU134" s="235" t="s">
        <v>110</v>
      </c>
      <c r="AY134" s="13" t="s">
        <v>111</v>
      </c>
      <c r="BE134" s="144">
        <f t="shared" si="4"/>
        <v>0</v>
      </c>
      <c r="BF134" s="144">
        <f t="shared" si="5"/>
        <v>0</v>
      </c>
      <c r="BG134" s="144">
        <f t="shared" si="6"/>
        <v>0</v>
      </c>
      <c r="BH134" s="144">
        <f t="shared" si="7"/>
        <v>0</v>
      </c>
      <c r="BI134" s="144">
        <f t="shared" si="8"/>
        <v>0</v>
      </c>
      <c r="BJ134" s="13" t="s">
        <v>110</v>
      </c>
      <c r="BK134" s="144">
        <f t="shared" si="9"/>
        <v>0</v>
      </c>
      <c r="BL134" s="13" t="s">
        <v>118</v>
      </c>
      <c r="BM134" s="235" t="s">
        <v>1148</v>
      </c>
    </row>
    <row r="135" spans="2:65" s="1" customFormat="1" ht="33" customHeight="1" x14ac:dyDescent="0.2">
      <c r="B135" s="25"/>
      <c r="C135" s="236" t="s">
        <v>157</v>
      </c>
      <c r="D135" s="236" t="s">
        <v>120</v>
      </c>
      <c r="E135" s="237" t="s">
        <v>1149</v>
      </c>
      <c r="F135" s="238" t="s">
        <v>1150</v>
      </c>
      <c r="G135" s="239" t="s">
        <v>230</v>
      </c>
      <c r="H135" s="240">
        <v>2</v>
      </c>
      <c r="I135" s="241"/>
      <c r="J135" s="241">
        <f t="shared" si="0"/>
        <v>0</v>
      </c>
      <c r="K135" s="242"/>
      <c r="L135" s="243"/>
      <c r="M135" s="244" t="s">
        <v>1</v>
      </c>
      <c r="N135" s="245" t="s">
        <v>32</v>
      </c>
      <c r="O135" s="233">
        <v>0</v>
      </c>
      <c r="P135" s="233">
        <f t="shared" si="1"/>
        <v>0</v>
      </c>
      <c r="Q135" s="233">
        <v>3.5E-4</v>
      </c>
      <c r="R135" s="233">
        <f t="shared" si="2"/>
        <v>6.9999999999999999E-4</v>
      </c>
      <c r="S135" s="233">
        <v>0</v>
      </c>
      <c r="T135" s="234">
        <f t="shared" si="3"/>
        <v>0</v>
      </c>
      <c r="AR135" s="235" t="s">
        <v>123</v>
      </c>
      <c r="AT135" s="235" t="s">
        <v>120</v>
      </c>
      <c r="AU135" s="235" t="s">
        <v>110</v>
      </c>
      <c r="AY135" s="13" t="s">
        <v>111</v>
      </c>
      <c r="BE135" s="144">
        <f t="shared" si="4"/>
        <v>0</v>
      </c>
      <c r="BF135" s="144">
        <f t="shared" si="5"/>
        <v>0</v>
      </c>
      <c r="BG135" s="144">
        <f t="shared" si="6"/>
        <v>0</v>
      </c>
      <c r="BH135" s="144">
        <f t="shared" si="7"/>
        <v>0</v>
      </c>
      <c r="BI135" s="144">
        <f t="shared" si="8"/>
        <v>0</v>
      </c>
      <c r="BJ135" s="13" t="s">
        <v>110</v>
      </c>
      <c r="BK135" s="144">
        <f t="shared" si="9"/>
        <v>0</v>
      </c>
      <c r="BL135" s="13" t="s">
        <v>118</v>
      </c>
      <c r="BM135" s="235" t="s">
        <v>1151</v>
      </c>
    </row>
    <row r="136" spans="2:65" s="1" customFormat="1" ht="16.5" customHeight="1" x14ac:dyDescent="0.2">
      <c r="B136" s="25"/>
      <c r="C136" s="224" t="s">
        <v>161</v>
      </c>
      <c r="D136" s="224" t="s">
        <v>114</v>
      </c>
      <c r="E136" s="225" t="s">
        <v>1152</v>
      </c>
      <c r="F136" s="226" t="s">
        <v>1153</v>
      </c>
      <c r="G136" s="227" t="s">
        <v>230</v>
      </c>
      <c r="H136" s="228">
        <v>4</v>
      </c>
      <c r="I136" s="229"/>
      <c r="J136" s="229">
        <f t="shared" si="0"/>
        <v>0</v>
      </c>
      <c r="K136" s="230"/>
      <c r="L136" s="25"/>
      <c r="M136" s="231" t="s">
        <v>1</v>
      </c>
      <c r="N136" s="232" t="s">
        <v>32</v>
      </c>
      <c r="O136" s="233">
        <v>0.19211</v>
      </c>
      <c r="P136" s="233">
        <f t="shared" si="1"/>
        <v>0.76844000000000001</v>
      </c>
      <c r="Q136" s="233">
        <v>4.1999999999999996E-6</v>
      </c>
      <c r="R136" s="233">
        <f t="shared" si="2"/>
        <v>1.6799999999999998E-5</v>
      </c>
      <c r="S136" s="233">
        <v>0</v>
      </c>
      <c r="T136" s="234">
        <f t="shared" si="3"/>
        <v>0</v>
      </c>
      <c r="AR136" s="235" t="s">
        <v>118</v>
      </c>
      <c r="AT136" s="235" t="s">
        <v>114</v>
      </c>
      <c r="AU136" s="235" t="s">
        <v>110</v>
      </c>
      <c r="AY136" s="13" t="s">
        <v>111</v>
      </c>
      <c r="BE136" s="144">
        <f t="shared" si="4"/>
        <v>0</v>
      </c>
      <c r="BF136" s="144">
        <f t="shared" si="5"/>
        <v>0</v>
      </c>
      <c r="BG136" s="144">
        <f t="shared" si="6"/>
        <v>0</v>
      </c>
      <c r="BH136" s="144">
        <f t="shared" si="7"/>
        <v>0</v>
      </c>
      <c r="BI136" s="144">
        <f t="shared" si="8"/>
        <v>0</v>
      </c>
      <c r="BJ136" s="13" t="s">
        <v>110</v>
      </c>
      <c r="BK136" s="144">
        <f t="shared" si="9"/>
        <v>0</v>
      </c>
      <c r="BL136" s="13" t="s">
        <v>118</v>
      </c>
      <c r="BM136" s="235" t="s">
        <v>1154</v>
      </c>
    </row>
    <row r="137" spans="2:65" s="1" customFormat="1" ht="33" customHeight="1" x14ac:dyDescent="0.2">
      <c r="B137" s="25"/>
      <c r="C137" s="236" t="s">
        <v>165</v>
      </c>
      <c r="D137" s="236" t="s">
        <v>120</v>
      </c>
      <c r="E137" s="237" t="s">
        <v>1155</v>
      </c>
      <c r="F137" s="238" t="s">
        <v>1156</v>
      </c>
      <c r="G137" s="239" t="s">
        <v>230</v>
      </c>
      <c r="H137" s="240">
        <v>4</v>
      </c>
      <c r="I137" s="241"/>
      <c r="J137" s="241">
        <f t="shared" si="0"/>
        <v>0</v>
      </c>
      <c r="K137" s="242"/>
      <c r="L137" s="243"/>
      <c r="M137" s="244" t="s">
        <v>1</v>
      </c>
      <c r="N137" s="245" t="s">
        <v>32</v>
      </c>
      <c r="O137" s="233">
        <v>0</v>
      </c>
      <c r="P137" s="233">
        <f t="shared" si="1"/>
        <v>0</v>
      </c>
      <c r="Q137" s="233">
        <v>1.7000000000000001E-4</v>
      </c>
      <c r="R137" s="233">
        <f t="shared" si="2"/>
        <v>6.8000000000000005E-4</v>
      </c>
      <c r="S137" s="233">
        <v>0</v>
      </c>
      <c r="T137" s="234">
        <f t="shared" si="3"/>
        <v>0</v>
      </c>
      <c r="AR137" s="235" t="s">
        <v>123</v>
      </c>
      <c r="AT137" s="235" t="s">
        <v>120</v>
      </c>
      <c r="AU137" s="235" t="s">
        <v>110</v>
      </c>
      <c r="AY137" s="13" t="s">
        <v>111</v>
      </c>
      <c r="BE137" s="144">
        <f t="shared" si="4"/>
        <v>0</v>
      </c>
      <c r="BF137" s="144">
        <f t="shared" si="5"/>
        <v>0</v>
      </c>
      <c r="BG137" s="144">
        <f t="shared" si="6"/>
        <v>0</v>
      </c>
      <c r="BH137" s="144">
        <f t="shared" si="7"/>
        <v>0</v>
      </c>
      <c r="BI137" s="144">
        <f t="shared" si="8"/>
        <v>0</v>
      </c>
      <c r="BJ137" s="13" t="s">
        <v>110</v>
      </c>
      <c r="BK137" s="144">
        <f t="shared" si="9"/>
        <v>0</v>
      </c>
      <c r="BL137" s="13" t="s">
        <v>118</v>
      </c>
      <c r="BM137" s="235" t="s">
        <v>1157</v>
      </c>
    </row>
    <row r="138" spans="2:65" s="1" customFormat="1" ht="16.5" customHeight="1" x14ac:dyDescent="0.2">
      <c r="B138" s="25"/>
      <c r="C138" s="224" t="s">
        <v>169</v>
      </c>
      <c r="D138" s="224" t="s">
        <v>114</v>
      </c>
      <c r="E138" s="225" t="s">
        <v>1158</v>
      </c>
      <c r="F138" s="226" t="s">
        <v>1159</v>
      </c>
      <c r="G138" s="227" t="s">
        <v>230</v>
      </c>
      <c r="H138" s="228">
        <v>1</v>
      </c>
      <c r="I138" s="229"/>
      <c r="J138" s="229">
        <f t="shared" si="0"/>
        <v>0</v>
      </c>
      <c r="K138" s="230"/>
      <c r="L138" s="25"/>
      <c r="M138" s="231" t="s">
        <v>1</v>
      </c>
      <c r="N138" s="232" t="s">
        <v>32</v>
      </c>
      <c r="O138" s="233">
        <v>0.24021000000000001</v>
      </c>
      <c r="P138" s="233">
        <f t="shared" si="1"/>
        <v>0.24021000000000001</v>
      </c>
      <c r="Q138" s="233">
        <v>7.9000000000000006E-6</v>
      </c>
      <c r="R138" s="233">
        <f t="shared" si="2"/>
        <v>7.9000000000000006E-6</v>
      </c>
      <c r="S138" s="233">
        <v>0</v>
      </c>
      <c r="T138" s="234">
        <f t="shared" si="3"/>
        <v>0</v>
      </c>
      <c r="AR138" s="235" t="s">
        <v>118</v>
      </c>
      <c r="AT138" s="235" t="s">
        <v>114</v>
      </c>
      <c r="AU138" s="235" t="s">
        <v>110</v>
      </c>
      <c r="AY138" s="13" t="s">
        <v>111</v>
      </c>
      <c r="BE138" s="144">
        <f t="shared" si="4"/>
        <v>0</v>
      </c>
      <c r="BF138" s="144">
        <f t="shared" si="5"/>
        <v>0</v>
      </c>
      <c r="BG138" s="144">
        <f t="shared" si="6"/>
        <v>0</v>
      </c>
      <c r="BH138" s="144">
        <f t="shared" si="7"/>
        <v>0</v>
      </c>
      <c r="BI138" s="144">
        <f t="shared" si="8"/>
        <v>0</v>
      </c>
      <c r="BJ138" s="13" t="s">
        <v>110</v>
      </c>
      <c r="BK138" s="144">
        <f t="shared" si="9"/>
        <v>0</v>
      </c>
      <c r="BL138" s="13" t="s">
        <v>118</v>
      </c>
      <c r="BM138" s="235" t="s">
        <v>1160</v>
      </c>
    </row>
    <row r="139" spans="2:65" s="1" customFormat="1" ht="33" customHeight="1" x14ac:dyDescent="0.2">
      <c r="B139" s="25"/>
      <c r="C139" s="236" t="s">
        <v>173</v>
      </c>
      <c r="D139" s="236" t="s">
        <v>120</v>
      </c>
      <c r="E139" s="237" t="s">
        <v>1161</v>
      </c>
      <c r="F139" s="238" t="s">
        <v>1162</v>
      </c>
      <c r="G139" s="239" t="s">
        <v>230</v>
      </c>
      <c r="H139" s="240">
        <v>1</v>
      </c>
      <c r="I139" s="241"/>
      <c r="J139" s="241">
        <f t="shared" si="0"/>
        <v>0</v>
      </c>
      <c r="K139" s="242"/>
      <c r="L139" s="243"/>
      <c r="M139" s="244" t="s">
        <v>1</v>
      </c>
      <c r="N139" s="245" t="s">
        <v>32</v>
      </c>
      <c r="O139" s="233">
        <v>0</v>
      </c>
      <c r="P139" s="233">
        <f t="shared" si="1"/>
        <v>0</v>
      </c>
      <c r="Q139" s="233">
        <v>3.1E-4</v>
      </c>
      <c r="R139" s="233">
        <f t="shared" si="2"/>
        <v>3.1E-4</v>
      </c>
      <c r="S139" s="233">
        <v>0</v>
      </c>
      <c r="T139" s="234">
        <f t="shared" si="3"/>
        <v>0</v>
      </c>
      <c r="AR139" s="235" t="s">
        <v>123</v>
      </c>
      <c r="AT139" s="235" t="s">
        <v>120</v>
      </c>
      <c r="AU139" s="235" t="s">
        <v>110</v>
      </c>
      <c r="AY139" s="13" t="s">
        <v>111</v>
      </c>
      <c r="BE139" s="144">
        <f t="shared" si="4"/>
        <v>0</v>
      </c>
      <c r="BF139" s="144">
        <f t="shared" si="5"/>
        <v>0</v>
      </c>
      <c r="BG139" s="144">
        <f t="shared" si="6"/>
        <v>0</v>
      </c>
      <c r="BH139" s="144">
        <f t="shared" si="7"/>
        <v>0</v>
      </c>
      <c r="BI139" s="144">
        <f t="shared" si="8"/>
        <v>0</v>
      </c>
      <c r="BJ139" s="13" t="s">
        <v>110</v>
      </c>
      <c r="BK139" s="144">
        <f t="shared" si="9"/>
        <v>0</v>
      </c>
      <c r="BL139" s="13" t="s">
        <v>118</v>
      </c>
      <c r="BM139" s="235" t="s">
        <v>1163</v>
      </c>
    </row>
    <row r="140" spans="2:65" s="1" customFormat="1" ht="16.5" customHeight="1" x14ac:dyDescent="0.2">
      <c r="B140" s="25"/>
      <c r="C140" s="224" t="s">
        <v>118</v>
      </c>
      <c r="D140" s="224" t="s">
        <v>114</v>
      </c>
      <c r="E140" s="225" t="s">
        <v>1164</v>
      </c>
      <c r="F140" s="226" t="s">
        <v>1165</v>
      </c>
      <c r="G140" s="227" t="s">
        <v>230</v>
      </c>
      <c r="H140" s="228">
        <v>1</v>
      </c>
      <c r="I140" s="229"/>
      <c r="J140" s="229">
        <f t="shared" si="0"/>
        <v>0</v>
      </c>
      <c r="K140" s="230"/>
      <c r="L140" s="25"/>
      <c r="M140" s="231" t="s">
        <v>1</v>
      </c>
      <c r="N140" s="232" t="s">
        <v>32</v>
      </c>
      <c r="O140" s="233">
        <v>0.39861999999999997</v>
      </c>
      <c r="P140" s="233">
        <f t="shared" si="1"/>
        <v>0.39861999999999997</v>
      </c>
      <c r="Q140" s="233">
        <v>1.5E-5</v>
      </c>
      <c r="R140" s="233">
        <f t="shared" si="2"/>
        <v>1.5E-5</v>
      </c>
      <c r="S140" s="233">
        <v>0</v>
      </c>
      <c r="T140" s="234">
        <f t="shared" si="3"/>
        <v>0</v>
      </c>
      <c r="AR140" s="235" t="s">
        <v>118</v>
      </c>
      <c r="AT140" s="235" t="s">
        <v>114</v>
      </c>
      <c r="AU140" s="235" t="s">
        <v>110</v>
      </c>
      <c r="AY140" s="13" t="s">
        <v>111</v>
      </c>
      <c r="BE140" s="144">
        <f t="shared" si="4"/>
        <v>0</v>
      </c>
      <c r="BF140" s="144">
        <f t="shared" si="5"/>
        <v>0</v>
      </c>
      <c r="BG140" s="144">
        <f t="shared" si="6"/>
        <v>0</v>
      </c>
      <c r="BH140" s="144">
        <f t="shared" si="7"/>
        <v>0</v>
      </c>
      <c r="BI140" s="144">
        <f t="shared" si="8"/>
        <v>0</v>
      </c>
      <c r="BJ140" s="13" t="s">
        <v>110</v>
      </c>
      <c r="BK140" s="144">
        <f t="shared" si="9"/>
        <v>0</v>
      </c>
      <c r="BL140" s="13" t="s">
        <v>118</v>
      </c>
      <c r="BM140" s="235" t="s">
        <v>1166</v>
      </c>
    </row>
    <row r="141" spans="2:65" s="1" customFormat="1" ht="33" customHeight="1" x14ac:dyDescent="0.2">
      <c r="B141" s="25"/>
      <c r="C141" s="236" t="s">
        <v>180</v>
      </c>
      <c r="D141" s="236" t="s">
        <v>120</v>
      </c>
      <c r="E141" s="237" t="s">
        <v>1167</v>
      </c>
      <c r="F141" s="238" t="s">
        <v>1168</v>
      </c>
      <c r="G141" s="239" t="s">
        <v>230</v>
      </c>
      <c r="H141" s="240">
        <v>1</v>
      </c>
      <c r="I141" s="241"/>
      <c r="J141" s="241">
        <f t="shared" si="0"/>
        <v>0</v>
      </c>
      <c r="K141" s="242"/>
      <c r="L141" s="243"/>
      <c r="M141" s="244" t="s">
        <v>1</v>
      </c>
      <c r="N141" s="245" t="s">
        <v>32</v>
      </c>
      <c r="O141" s="233">
        <v>0</v>
      </c>
      <c r="P141" s="233">
        <f t="shared" si="1"/>
        <v>0</v>
      </c>
      <c r="Q141" s="233">
        <v>1E-3</v>
      </c>
      <c r="R141" s="233">
        <f t="shared" si="2"/>
        <v>1E-3</v>
      </c>
      <c r="S141" s="233">
        <v>0</v>
      </c>
      <c r="T141" s="234">
        <f t="shared" si="3"/>
        <v>0</v>
      </c>
      <c r="AR141" s="235" t="s">
        <v>123</v>
      </c>
      <c r="AT141" s="235" t="s">
        <v>120</v>
      </c>
      <c r="AU141" s="235" t="s">
        <v>110</v>
      </c>
      <c r="AY141" s="13" t="s">
        <v>111</v>
      </c>
      <c r="BE141" s="144">
        <f t="shared" si="4"/>
        <v>0</v>
      </c>
      <c r="BF141" s="144">
        <f t="shared" si="5"/>
        <v>0</v>
      </c>
      <c r="BG141" s="144">
        <f t="shared" si="6"/>
        <v>0</v>
      </c>
      <c r="BH141" s="144">
        <f t="shared" si="7"/>
        <v>0</v>
      </c>
      <c r="BI141" s="144">
        <f t="shared" si="8"/>
        <v>0</v>
      </c>
      <c r="BJ141" s="13" t="s">
        <v>110</v>
      </c>
      <c r="BK141" s="144">
        <f t="shared" si="9"/>
        <v>0</v>
      </c>
      <c r="BL141" s="13" t="s">
        <v>118</v>
      </c>
      <c r="BM141" s="235" t="s">
        <v>1169</v>
      </c>
    </row>
    <row r="142" spans="2:65" s="1" customFormat="1" ht="24.15" customHeight="1" x14ac:dyDescent="0.2">
      <c r="B142" s="25"/>
      <c r="C142" s="224" t="s">
        <v>184</v>
      </c>
      <c r="D142" s="224" t="s">
        <v>114</v>
      </c>
      <c r="E142" s="225" t="s">
        <v>1170</v>
      </c>
      <c r="F142" s="226" t="s">
        <v>1171</v>
      </c>
      <c r="G142" s="227" t="s">
        <v>230</v>
      </c>
      <c r="H142" s="228">
        <v>1</v>
      </c>
      <c r="I142" s="229"/>
      <c r="J142" s="229">
        <f t="shared" si="0"/>
        <v>0</v>
      </c>
      <c r="K142" s="230"/>
      <c r="L142" s="25"/>
      <c r="M142" s="231" t="s">
        <v>1</v>
      </c>
      <c r="N142" s="232" t="s">
        <v>32</v>
      </c>
      <c r="O142" s="233">
        <v>0.249</v>
      </c>
      <c r="P142" s="233">
        <f t="shared" si="1"/>
        <v>0.249</v>
      </c>
      <c r="Q142" s="233">
        <v>1.4999999999999999E-7</v>
      </c>
      <c r="R142" s="233">
        <f t="shared" si="2"/>
        <v>1.4999999999999999E-7</v>
      </c>
      <c r="S142" s="233">
        <v>0</v>
      </c>
      <c r="T142" s="234">
        <f t="shared" si="3"/>
        <v>0</v>
      </c>
      <c r="AR142" s="235" t="s">
        <v>118</v>
      </c>
      <c r="AT142" s="235" t="s">
        <v>114</v>
      </c>
      <c r="AU142" s="235" t="s">
        <v>110</v>
      </c>
      <c r="AY142" s="13" t="s">
        <v>111</v>
      </c>
      <c r="BE142" s="144">
        <f t="shared" si="4"/>
        <v>0</v>
      </c>
      <c r="BF142" s="144">
        <f t="shared" si="5"/>
        <v>0</v>
      </c>
      <c r="BG142" s="144">
        <f t="shared" si="6"/>
        <v>0</v>
      </c>
      <c r="BH142" s="144">
        <f t="shared" si="7"/>
        <v>0</v>
      </c>
      <c r="BI142" s="144">
        <f t="shared" si="8"/>
        <v>0</v>
      </c>
      <c r="BJ142" s="13" t="s">
        <v>110</v>
      </c>
      <c r="BK142" s="144">
        <f t="shared" si="9"/>
        <v>0</v>
      </c>
      <c r="BL142" s="13" t="s">
        <v>118</v>
      </c>
      <c r="BM142" s="235" t="s">
        <v>1172</v>
      </c>
    </row>
    <row r="143" spans="2:65" s="1" customFormat="1" ht="21.75" customHeight="1" x14ac:dyDescent="0.2">
      <c r="B143" s="25"/>
      <c r="C143" s="236" t="s">
        <v>188</v>
      </c>
      <c r="D143" s="236" t="s">
        <v>120</v>
      </c>
      <c r="E143" s="237" t="s">
        <v>1173</v>
      </c>
      <c r="F143" s="238" t="s">
        <v>1174</v>
      </c>
      <c r="G143" s="239" t="s">
        <v>230</v>
      </c>
      <c r="H143" s="240">
        <v>1</v>
      </c>
      <c r="I143" s="241"/>
      <c r="J143" s="241">
        <f t="shared" si="0"/>
        <v>0</v>
      </c>
      <c r="K143" s="242"/>
      <c r="L143" s="243"/>
      <c r="M143" s="244" t="s">
        <v>1</v>
      </c>
      <c r="N143" s="245" t="s">
        <v>32</v>
      </c>
      <c r="O143" s="233">
        <v>0</v>
      </c>
      <c r="P143" s="233">
        <f t="shared" si="1"/>
        <v>0</v>
      </c>
      <c r="Q143" s="233">
        <v>0</v>
      </c>
      <c r="R143" s="233">
        <f t="shared" si="2"/>
        <v>0</v>
      </c>
      <c r="S143" s="233">
        <v>0</v>
      </c>
      <c r="T143" s="234">
        <f t="shared" si="3"/>
        <v>0</v>
      </c>
      <c r="AR143" s="235" t="s">
        <v>123</v>
      </c>
      <c r="AT143" s="235" t="s">
        <v>120</v>
      </c>
      <c r="AU143" s="235" t="s">
        <v>110</v>
      </c>
      <c r="AY143" s="13" t="s">
        <v>111</v>
      </c>
      <c r="BE143" s="144">
        <f t="shared" si="4"/>
        <v>0</v>
      </c>
      <c r="BF143" s="144">
        <f t="shared" si="5"/>
        <v>0</v>
      </c>
      <c r="BG143" s="144">
        <f t="shared" si="6"/>
        <v>0</v>
      </c>
      <c r="BH143" s="144">
        <f t="shared" si="7"/>
        <v>0</v>
      </c>
      <c r="BI143" s="144">
        <f t="shared" si="8"/>
        <v>0</v>
      </c>
      <c r="BJ143" s="13" t="s">
        <v>110</v>
      </c>
      <c r="BK143" s="144">
        <f t="shared" si="9"/>
        <v>0</v>
      </c>
      <c r="BL143" s="13" t="s">
        <v>118</v>
      </c>
      <c r="BM143" s="235" t="s">
        <v>1175</v>
      </c>
    </row>
    <row r="144" spans="2:65" s="1" customFormat="1" ht="24.15" customHeight="1" x14ac:dyDescent="0.2">
      <c r="B144" s="25"/>
      <c r="C144" s="224" t="s">
        <v>7</v>
      </c>
      <c r="D144" s="224" t="s">
        <v>114</v>
      </c>
      <c r="E144" s="225" t="s">
        <v>1176</v>
      </c>
      <c r="F144" s="226" t="s">
        <v>1177</v>
      </c>
      <c r="G144" s="227" t="s">
        <v>230</v>
      </c>
      <c r="H144" s="228">
        <v>1</v>
      </c>
      <c r="I144" s="229"/>
      <c r="J144" s="229">
        <f t="shared" si="0"/>
        <v>0</v>
      </c>
      <c r="K144" s="230"/>
      <c r="L144" s="25"/>
      <c r="M144" s="231" t="s">
        <v>1</v>
      </c>
      <c r="N144" s="232" t="s">
        <v>32</v>
      </c>
      <c r="O144" s="233">
        <v>0.4</v>
      </c>
      <c r="P144" s="233">
        <f t="shared" si="1"/>
        <v>0.4</v>
      </c>
      <c r="Q144" s="233">
        <v>1.7E-6</v>
      </c>
      <c r="R144" s="233">
        <f t="shared" si="2"/>
        <v>1.7E-6</v>
      </c>
      <c r="S144" s="233">
        <v>0</v>
      </c>
      <c r="T144" s="234">
        <f t="shared" si="3"/>
        <v>0</v>
      </c>
      <c r="AR144" s="235" t="s">
        <v>118</v>
      </c>
      <c r="AT144" s="235" t="s">
        <v>114</v>
      </c>
      <c r="AU144" s="235" t="s">
        <v>110</v>
      </c>
      <c r="AY144" s="13" t="s">
        <v>111</v>
      </c>
      <c r="BE144" s="144">
        <f t="shared" si="4"/>
        <v>0</v>
      </c>
      <c r="BF144" s="144">
        <f t="shared" si="5"/>
        <v>0</v>
      </c>
      <c r="BG144" s="144">
        <f t="shared" si="6"/>
        <v>0</v>
      </c>
      <c r="BH144" s="144">
        <f t="shared" si="7"/>
        <v>0</v>
      </c>
      <c r="BI144" s="144">
        <f t="shared" si="8"/>
        <v>0</v>
      </c>
      <c r="BJ144" s="13" t="s">
        <v>110</v>
      </c>
      <c r="BK144" s="144">
        <f t="shared" si="9"/>
        <v>0</v>
      </c>
      <c r="BL144" s="13" t="s">
        <v>118</v>
      </c>
      <c r="BM144" s="235" t="s">
        <v>1178</v>
      </c>
    </row>
    <row r="145" spans="2:65" s="1" customFormat="1" ht="21.75" customHeight="1" x14ac:dyDescent="0.2">
      <c r="B145" s="25"/>
      <c r="C145" s="236" t="s">
        <v>195</v>
      </c>
      <c r="D145" s="236" t="s">
        <v>120</v>
      </c>
      <c r="E145" s="237" t="s">
        <v>1179</v>
      </c>
      <c r="F145" s="238" t="s">
        <v>1180</v>
      </c>
      <c r="G145" s="239" t="s">
        <v>230</v>
      </c>
      <c r="H145" s="240">
        <v>1</v>
      </c>
      <c r="I145" s="241"/>
      <c r="J145" s="241">
        <f t="shared" si="0"/>
        <v>0</v>
      </c>
      <c r="K145" s="242"/>
      <c r="L145" s="243"/>
      <c r="M145" s="244" t="s">
        <v>1</v>
      </c>
      <c r="N145" s="245" t="s">
        <v>32</v>
      </c>
      <c r="O145" s="233">
        <v>0</v>
      </c>
      <c r="P145" s="233">
        <f t="shared" si="1"/>
        <v>0</v>
      </c>
      <c r="Q145" s="233">
        <v>0</v>
      </c>
      <c r="R145" s="233">
        <f t="shared" si="2"/>
        <v>0</v>
      </c>
      <c r="S145" s="233">
        <v>0</v>
      </c>
      <c r="T145" s="234">
        <f t="shared" si="3"/>
        <v>0</v>
      </c>
      <c r="AR145" s="235" t="s">
        <v>123</v>
      </c>
      <c r="AT145" s="235" t="s">
        <v>120</v>
      </c>
      <c r="AU145" s="235" t="s">
        <v>110</v>
      </c>
      <c r="AY145" s="13" t="s">
        <v>111</v>
      </c>
      <c r="BE145" s="144">
        <f t="shared" si="4"/>
        <v>0</v>
      </c>
      <c r="BF145" s="144">
        <f t="shared" si="5"/>
        <v>0</v>
      </c>
      <c r="BG145" s="144">
        <f t="shared" si="6"/>
        <v>0</v>
      </c>
      <c r="BH145" s="144">
        <f t="shared" si="7"/>
        <v>0</v>
      </c>
      <c r="BI145" s="144">
        <f t="shared" si="8"/>
        <v>0</v>
      </c>
      <c r="BJ145" s="13" t="s">
        <v>110</v>
      </c>
      <c r="BK145" s="144">
        <f t="shared" si="9"/>
        <v>0</v>
      </c>
      <c r="BL145" s="13" t="s">
        <v>118</v>
      </c>
      <c r="BM145" s="235" t="s">
        <v>1181</v>
      </c>
    </row>
    <row r="146" spans="2:65" s="1" customFormat="1" ht="24.15" customHeight="1" x14ac:dyDescent="0.2">
      <c r="B146" s="25"/>
      <c r="C146" s="224" t="s">
        <v>199</v>
      </c>
      <c r="D146" s="224" t="s">
        <v>114</v>
      </c>
      <c r="E146" s="225" t="s">
        <v>1182</v>
      </c>
      <c r="F146" s="226" t="s">
        <v>1183</v>
      </c>
      <c r="G146" s="227" t="s">
        <v>230</v>
      </c>
      <c r="H146" s="228">
        <v>2</v>
      </c>
      <c r="I146" s="229"/>
      <c r="J146" s="229">
        <f t="shared" si="0"/>
        <v>0</v>
      </c>
      <c r="K146" s="230"/>
      <c r="L146" s="25"/>
      <c r="M146" s="231" t="s">
        <v>1</v>
      </c>
      <c r="N146" s="232" t="s">
        <v>32</v>
      </c>
      <c r="O146" s="233">
        <v>0.19545000000000001</v>
      </c>
      <c r="P146" s="233">
        <f t="shared" si="1"/>
        <v>0.39090000000000003</v>
      </c>
      <c r="Q146" s="233">
        <v>7.7939999999999997E-4</v>
      </c>
      <c r="R146" s="233">
        <f t="shared" si="2"/>
        <v>1.5587999999999999E-3</v>
      </c>
      <c r="S146" s="233">
        <v>0</v>
      </c>
      <c r="T146" s="234">
        <f t="shared" si="3"/>
        <v>0</v>
      </c>
      <c r="AR146" s="235" t="s">
        <v>118</v>
      </c>
      <c r="AT146" s="235" t="s">
        <v>114</v>
      </c>
      <c r="AU146" s="235" t="s">
        <v>110</v>
      </c>
      <c r="AY146" s="13" t="s">
        <v>111</v>
      </c>
      <c r="BE146" s="144">
        <f t="shared" si="4"/>
        <v>0</v>
      </c>
      <c r="BF146" s="144">
        <f t="shared" si="5"/>
        <v>0</v>
      </c>
      <c r="BG146" s="144">
        <f t="shared" si="6"/>
        <v>0</v>
      </c>
      <c r="BH146" s="144">
        <f t="shared" si="7"/>
        <v>0</v>
      </c>
      <c r="BI146" s="144">
        <f t="shared" si="8"/>
        <v>0</v>
      </c>
      <c r="BJ146" s="13" t="s">
        <v>110</v>
      </c>
      <c r="BK146" s="144">
        <f t="shared" si="9"/>
        <v>0</v>
      </c>
      <c r="BL146" s="13" t="s">
        <v>118</v>
      </c>
      <c r="BM146" s="235" t="s">
        <v>1184</v>
      </c>
    </row>
    <row r="147" spans="2:65" s="1" customFormat="1" ht="21.75" customHeight="1" x14ac:dyDescent="0.2">
      <c r="B147" s="25"/>
      <c r="C147" s="224" t="s">
        <v>203</v>
      </c>
      <c r="D147" s="224" t="s">
        <v>114</v>
      </c>
      <c r="E147" s="225" t="s">
        <v>1185</v>
      </c>
      <c r="F147" s="226" t="s">
        <v>1186</v>
      </c>
      <c r="G147" s="227" t="s">
        <v>230</v>
      </c>
      <c r="H147" s="228">
        <v>4</v>
      </c>
      <c r="I147" s="229"/>
      <c r="J147" s="229">
        <f t="shared" si="0"/>
        <v>0</v>
      </c>
      <c r="K147" s="230"/>
      <c r="L147" s="25"/>
      <c r="M147" s="231" t="s">
        <v>1</v>
      </c>
      <c r="N147" s="232" t="s">
        <v>32</v>
      </c>
      <c r="O147" s="233">
        <v>0.19509000000000001</v>
      </c>
      <c r="P147" s="233">
        <f t="shared" si="1"/>
        <v>0.78036000000000005</v>
      </c>
      <c r="Q147" s="233">
        <v>1.494E-4</v>
      </c>
      <c r="R147" s="233">
        <f t="shared" si="2"/>
        <v>5.976E-4</v>
      </c>
      <c r="S147" s="233">
        <v>0</v>
      </c>
      <c r="T147" s="234">
        <f t="shared" si="3"/>
        <v>0</v>
      </c>
      <c r="AR147" s="235" t="s">
        <v>118</v>
      </c>
      <c r="AT147" s="235" t="s">
        <v>114</v>
      </c>
      <c r="AU147" s="235" t="s">
        <v>110</v>
      </c>
      <c r="AY147" s="13" t="s">
        <v>111</v>
      </c>
      <c r="BE147" s="144">
        <f t="shared" si="4"/>
        <v>0</v>
      </c>
      <c r="BF147" s="144">
        <f t="shared" si="5"/>
        <v>0</v>
      </c>
      <c r="BG147" s="144">
        <f t="shared" si="6"/>
        <v>0</v>
      </c>
      <c r="BH147" s="144">
        <f t="shared" si="7"/>
        <v>0</v>
      </c>
      <c r="BI147" s="144">
        <f t="shared" si="8"/>
        <v>0</v>
      </c>
      <c r="BJ147" s="13" t="s">
        <v>110</v>
      </c>
      <c r="BK147" s="144">
        <f t="shared" si="9"/>
        <v>0</v>
      </c>
      <c r="BL147" s="13" t="s">
        <v>118</v>
      </c>
      <c r="BM147" s="235" t="s">
        <v>1187</v>
      </c>
    </row>
    <row r="148" spans="2:65" s="1" customFormat="1" ht="16.5" customHeight="1" x14ac:dyDescent="0.2">
      <c r="B148" s="25"/>
      <c r="C148" s="236" t="s">
        <v>207</v>
      </c>
      <c r="D148" s="236" t="s">
        <v>120</v>
      </c>
      <c r="E148" s="237" t="s">
        <v>1188</v>
      </c>
      <c r="F148" s="238" t="s">
        <v>1189</v>
      </c>
      <c r="G148" s="239" t="s">
        <v>230</v>
      </c>
      <c r="H148" s="240">
        <v>4</v>
      </c>
      <c r="I148" s="241"/>
      <c r="J148" s="241">
        <f t="shared" si="0"/>
        <v>0</v>
      </c>
      <c r="K148" s="242"/>
      <c r="L148" s="243"/>
      <c r="M148" s="244" t="s">
        <v>1</v>
      </c>
      <c r="N148" s="245" t="s">
        <v>32</v>
      </c>
      <c r="O148" s="233">
        <v>0</v>
      </c>
      <c r="P148" s="233">
        <f t="shared" si="1"/>
        <v>0</v>
      </c>
      <c r="Q148" s="233">
        <v>1E-4</v>
      </c>
      <c r="R148" s="233">
        <f t="shared" si="2"/>
        <v>4.0000000000000002E-4</v>
      </c>
      <c r="S148" s="233">
        <v>0</v>
      </c>
      <c r="T148" s="234">
        <f t="shared" si="3"/>
        <v>0</v>
      </c>
      <c r="AR148" s="235" t="s">
        <v>123</v>
      </c>
      <c r="AT148" s="235" t="s">
        <v>120</v>
      </c>
      <c r="AU148" s="235" t="s">
        <v>110</v>
      </c>
      <c r="AY148" s="13" t="s">
        <v>111</v>
      </c>
      <c r="BE148" s="144">
        <f t="shared" si="4"/>
        <v>0</v>
      </c>
      <c r="BF148" s="144">
        <f t="shared" si="5"/>
        <v>0</v>
      </c>
      <c r="BG148" s="144">
        <f t="shared" si="6"/>
        <v>0</v>
      </c>
      <c r="BH148" s="144">
        <f t="shared" si="7"/>
        <v>0</v>
      </c>
      <c r="BI148" s="144">
        <f t="shared" si="8"/>
        <v>0</v>
      </c>
      <c r="BJ148" s="13" t="s">
        <v>110</v>
      </c>
      <c r="BK148" s="144">
        <f t="shared" si="9"/>
        <v>0</v>
      </c>
      <c r="BL148" s="13" t="s">
        <v>118</v>
      </c>
      <c r="BM148" s="235" t="s">
        <v>1190</v>
      </c>
    </row>
    <row r="149" spans="2:65" s="1" customFormat="1" ht="24.15" customHeight="1" x14ac:dyDescent="0.2">
      <c r="B149" s="25"/>
      <c r="C149" s="224" t="s">
        <v>211</v>
      </c>
      <c r="D149" s="224" t="s">
        <v>114</v>
      </c>
      <c r="E149" s="225" t="s">
        <v>1191</v>
      </c>
      <c r="F149" s="226" t="s">
        <v>1192</v>
      </c>
      <c r="G149" s="227" t="s">
        <v>223</v>
      </c>
      <c r="H149" s="228">
        <v>25.3</v>
      </c>
      <c r="I149" s="229"/>
      <c r="J149" s="229">
        <f t="shared" si="0"/>
        <v>0</v>
      </c>
      <c r="K149" s="230"/>
      <c r="L149" s="25"/>
      <c r="M149" s="231" t="s">
        <v>1</v>
      </c>
      <c r="N149" s="232" t="s">
        <v>32</v>
      </c>
      <c r="O149" s="233">
        <v>0</v>
      </c>
      <c r="P149" s="233">
        <f t="shared" si="1"/>
        <v>0</v>
      </c>
      <c r="Q149" s="233">
        <v>0</v>
      </c>
      <c r="R149" s="233">
        <f t="shared" si="2"/>
        <v>0</v>
      </c>
      <c r="S149" s="233">
        <v>0</v>
      </c>
      <c r="T149" s="234">
        <f t="shared" si="3"/>
        <v>0</v>
      </c>
      <c r="AR149" s="235" t="s">
        <v>118</v>
      </c>
      <c r="AT149" s="235" t="s">
        <v>114</v>
      </c>
      <c r="AU149" s="235" t="s">
        <v>110</v>
      </c>
      <c r="AY149" s="13" t="s">
        <v>111</v>
      </c>
      <c r="BE149" s="144">
        <f t="shared" si="4"/>
        <v>0</v>
      </c>
      <c r="BF149" s="144">
        <f t="shared" si="5"/>
        <v>0</v>
      </c>
      <c r="BG149" s="144">
        <f t="shared" si="6"/>
        <v>0</v>
      </c>
      <c r="BH149" s="144">
        <f t="shared" si="7"/>
        <v>0</v>
      </c>
      <c r="BI149" s="144">
        <f t="shared" si="8"/>
        <v>0</v>
      </c>
      <c r="BJ149" s="13" t="s">
        <v>110</v>
      </c>
      <c r="BK149" s="144">
        <f t="shared" si="9"/>
        <v>0</v>
      </c>
      <c r="BL149" s="13" t="s">
        <v>118</v>
      </c>
      <c r="BM149" s="235" t="s">
        <v>1193</v>
      </c>
    </row>
    <row r="150" spans="2:65" s="1" customFormat="1" ht="24.15" customHeight="1" x14ac:dyDescent="0.2">
      <c r="B150" s="25"/>
      <c r="C150" s="224" t="s">
        <v>215</v>
      </c>
      <c r="D150" s="224" t="s">
        <v>114</v>
      </c>
      <c r="E150" s="225" t="s">
        <v>1194</v>
      </c>
      <c r="F150" s="226" t="s">
        <v>1195</v>
      </c>
      <c r="G150" s="227" t="s">
        <v>223</v>
      </c>
      <c r="H150" s="228">
        <v>25.3</v>
      </c>
      <c r="I150" s="229"/>
      <c r="J150" s="229">
        <f t="shared" si="0"/>
        <v>0</v>
      </c>
      <c r="K150" s="230"/>
      <c r="L150" s="25"/>
      <c r="M150" s="231" t="s">
        <v>1</v>
      </c>
      <c r="N150" s="232" t="s">
        <v>32</v>
      </c>
      <c r="O150" s="233">
        <v>0</v>
      </c>
      <c r="P150" s="233">
        <f t="shared" si="1"/>
        <v>0</v>
      </c>
      <c r="Q150" s="233">
        <v>0</v>
      </c>
      <c r="R150" s="233">
        <f t="shared" si="2"/>
        <v>0</v>
      </c>
      <c r="S150" s="233">
        <v>0</v>
      </c>
      <c r="T150" s="234">
        <f t="shared" si="3"/>
        <v>0</v>
      </c>
      <c r="AR150" s="235" t="s">
        <v>118</v>
      </c>
      <c r="AT150" s="235" t="s">
        <v>114</v>
      </c>
      <c r="AU150" s="235" t="s">
        <v>110</v>
      </c>
      <c r="AY150" s="13" t="s">
        <v>111</v>
      </c>
      <c r="BE150" s="144">
        <f t="shared" si="4"/>
        <v>0</v>
      </c>
      <c r="BF150" s="144">
        <f t="shared" si="5"/>
        <v>0</v>
      </c>
      <c r="BG150" s="144">
        <f t="shared" si="6"/>
        <v>0</v>
      </c>
      <c r="BH150" s="144">
        <f t="shared" si="7"/>
        <v>0</v>
      </c>
      <c r="BI150" s="144">
        <f t="shared" si="8"/>
        <v>0</v>
      </c>
      <c r="BJ150" s="13" t="s">
        <v>110</v>
      </c>
      <c r="BK150" s="144">
        <f t="shared" si="9"/>
        <v>0</v>
      </c>
      <c r="BL150" s="13" t="s">
        <v>118</v>
      </c>
      <c r="BM150" s="235" t="s">
        <v>1196</v>
      </c>
    </row>
    <row r="151" spans="2:65" s="212" customFormat="1" ht="22.75" customHeight="1" x14ac:dyDescent="0.25">
      <c r="B151" s="213"/>
      <c r="D151" s="214" t="s">
        <v>65</v>
      </c>
      <c r="E151" s="222" t="s">
        <v>882</v>
      </c>
      <c r="F151" s="222" t="s">
        <v>883</v>
      </c>
      <c r="J151" s="223">
        <f>BK151</f>
        <v>0</v>
      </c>
      <c r="L151" s="213"/>
      <c r="M151" s="217"/>
      <c r="P151" s="218">
        <f>SUM(P152:P156)</f>
        <v>0.42213000000000001</v>
      </c>
      <c r="R151" s="218">
        <f>SUM(R152:R156)</f>
        <v>0.14789284999999999</v>
      </c>
      <c r="T151" s="219">
        <f>SUM(T152:T156)</f>
        <v>0</v>
      </c>
      <c r="AR151" s="214" t="s">
        <v>110</v>
      </c>
      <c r="AT151" s="220" t="s">
        <v>65</v>
      </c>
      <c r="AU151" s="220" t="s">
        <v>72</v>
      </c>
      <c r="AY151" s="214" t="s">
        <v>111</v>
      </c>
      <c r="BK151" s="221">
        <f>SUM(BK152:BK156)</f>
        <v>0</v>
      </c>
    </row>
    <row r="152" spans="2:65" s="1" customFormat="1" ht="24.15" customHeight="1" x14ac:dyDescent="0.2">
      <c r="B152" s="25"/>
      <c r="C152" s="224" t="s">
        <v>220</v>
      </c>
      <c r="D152" s="224" t="s">
        <v>114</v>
      </c>
      <c r="E152" s="225" t="s">
        <v>885</v>
      </c>
      <c r="F152" s="226" t="s">
        <v>1197</v>
      </c>
      <c r="G152" s="227" t="s">
        <v>243</v>
      </c>
      <c r="H152" s="228">
        <v>1</v>
      </c>
      <c r="I152" s="229"/>
      <c r="J152" s="229">
        <f>ROUND(I152*H152,2)</f>
        <v>0</v>
      </c>
      <c r="K152" s="230"/>
      <c r="L152" s="25"/>
      <c r="M152" s="231" t="s">
        <v>1</v>
      </c>
      <c r="N152" s="232" t="s">
        <v>32</v>
      </c>
      <c r="O152" s="233">
        <v>0.42213000000000001</v>
      </c>
      <c r="P152" s="233">
        <f>O152*H152</f>
        <v>0.42213000000000001</v>
      </c>
      <c r="Q152" s="233">
        <v>7.2849999999999995E-5</v>
      </c>
      <c r="R152" s="233">
        <f>Q152*H152</f>
        <v>7.2849999999999995E-5</v>
      </c>
      <c r="S152" s="233">
        <v>0</v>
      </c>
      <c r="T152" s="234">
        <f>S152*H152</f>
        <v>0</v>
      </c>
      <c r="AR152" s="235" t="s">
        <v>118</v>
      </c>
      <c r="AT152" s="235" t="s">
        <v>114</v>
      </c>
      <c r="AU152" s="235" t="s">
        <v>110</v>
      </c>
      <c r="AY152" s="13" t="s">
        <v>111</v>
      </c>
      <c r="BE152" s="144">
        <f>IF(N152="základná",J152,0)</f>
        <v>0</v>
      </c>
      <c r="BF152" s="144">
        <f>IF(N152="znížená",J152,0)</f>
        <v>0</v>
      </c>
      <c r="BG152" s="144">
        <f>IF(N152="zákl. prenesená",J152,0)</f>
        <v>0</v>
      </c>
      <c r="BH152" s="144">
        <f>IF(N152="zníž. prenesená",J152,0)</f>
        <v>0</v>
      </c>
      <c r="BI152" s="144">
        <f>IF(N152="nulová",J152,0)</f>
        <v>0</v>
      </c>
      <c r="BJ152" s="13" t="s">
        <v>110</v>
      </c>
      <c r="BK152" s="144">
        <f>ROUND(I152*H152,2)</f>
        <v>0</v>
      </c>
      <c r="BL152" s="13" t="s">
        <v>118</v>
      </c>
      <c r="BM152" s="235" t="s">
        <v>1198</v>
      </c>
    </row>
    <row r="153" spans="2:65" s="1" customFormat="1" ht="16.5" customHeight="1" x14ac:dyDescent="0.2">
      <c r="B153" s="25"/>
      <c r="C153" s="236" t="s">
        <v>227</v>
      </c>
      <c r="D153" s="236" t="s">
        <v>120</v>
      </c>
      <c r="E153" s="237" t="s">
        <v>1199</v>
      </c>
      <c r="F153" s="238" t="s">
        <v>1200</v>
      </c>
      <c r="G153" s="239" t="s">
        <v>243</v>
      </c>
      <c r="H153" s="240">
        <v>1</v>
      </c>
      <c r="I153" s="241"/>
      <c r="J153" s="241">
        <f>ROUND(I153*H153,2)</f>
        <v>0</v>
      </c>
      <c r="K153" s="242"/>
      <c r="L153" s="243"/>
      <c r="M153" s="244" t="s">
        <v>1</v>
      </c>
      <c r="N153" s="245" t="s">
        <v>32</v>
      </c>
      <c r="O153" s="233">
        <v>0</v>
      </c>
      <c r="P153" s="233">
        <f>O153*H153</f>
        <v>0</v>
      </c>
      <c r="Q153" s="233">
        <v>6.898E-2</v>
      </c>
      <c r="R153" s="233">
        <f>Q153*H153</f>
        <v>6.898E-2</v>
      </c>
      <c r="S153" s="233">
        <v>0</v>
      </c>
      <c r="T153" s="234">
        <f>S153*H153</f>
        <v>0</v>
      </c>
      <c r="AR153" s="235" t="s">
        <v>123</v>
      </c>
      <c r="AT153" s="235" t="s">
        <v>120</v>
      </c>
      <c r="AU153" s="235" t="s">
        <v>110</v>
      </c>
      <c r="AY153" s="13" t="s">
        <v>111</v>
      </c>
      <c r="BE153" s="144">
        <f>IF(N153="základná",J153,0)</f>
        <v>0</v>
      </c>
      <c r="BF153" s="144">
        <f>IF(N153="znížená",J153,0)</f>
        <v>0</v>
      </c>
      <c r="BG153" s="144">
        <f>IF(N153="zákl. prenesená",J153,0)</f>
        <v>0</v>
      </c>
      <c r="BH153" s="144">
        <f>IF(N153="zníž. prenesená",J153,0)</f>
        <v>0</v>
      </c>
      <c r="BI153" s="144">
        <f>IF(N153="nulová",J153,0)</f>
        <v>0</v>
      </c>
      <c r="BJ153" s="13" t="s">
        <v>110</v>
      </c>
      <c r="BK153" s="144">
        <f>ROUND(I153*H153,2)</f>
        <v>0</v>
      </c>
      <c r="BL153" s="13" t="s">
        <v>118</v>
      </c>
      <c r="BM153" s="235" t="s">
        <v>1201</v>
      </c>
    </row>
    <row r="154" spans="2:65" s="1" customFormat="1" ht="16.5" customHeight="1" x14ac:dyDescent="0.2">
      <c r="B154" s="25"/>
      <c r="C154" s="236" t="s">
        <v>232</v>
      </c>
      <c r="D154" s="236" t="s">
        <v>120</v>
      </c>
      <c r="E154" s="237" t="s">
        <v>1202</v>
      </c>
      <c r="F154" s="238" t="s">
        <v>1203</v>
      </c>
      <c r="G154" s="239" t="s">
        <v>243</v>
      </c>
      <c r="H154" s="240">
        <v>1</v>
      </c>
      <c r="I154" s="241"/>
      <c r="J154" s="241">
        <f>ROUND(I154*H154,2)</f>
        <v>0</v>
      </c>
      <c r="K154" s="242"/>
      <c r="L154" s="243"/>
      <c r="M154" s="244" t="s">
        <v>1</v>
      </c>
      <c r="N154" s="245" t="s">
        <v>32</v>
      </c>
      <c r="O154" s="233">
        <v>0</v>
      </c>
      <c r="P154" s="233">
        <f>O154*H154</f>
        <v>0</v>
      </c>
      <c r="Q154" s="233">
        <v>7.8839999999999993E-2</v>
      </c>
      <c r="R154" s="233">
        <f>Q154*H154</f>
        <v>7.8839999999999993E-2</v>
      </c>
      <c r="S154" s="233">
        <v>0</v>
      </c>
      <c r="T154" s="234">
        <f>S154*H154</f>
        <v>0</v>
      </c>
      <c r="AR154" s="235" t="s">
        <v>123</v>
      </c>
      <c r="AT154" s="235" t="s">
        <v>120</v>
      </c>
      <c r="AU154" s="235" t="s">
        <v>110</v>
      </c>
      <c r="AY154" s="13" t="s">
        <v>111</v>
      </c>
      <c r="BE154" s="144">
        <f>IF(N154="základná",J154,0)</f>
        <v>0</v>
      </c>
      <c r="BF154" s="144">
        <f>IF(N154="znížená",J154,0)</f>
        <v>0</v>
      </c>
      <c r="BG154" s="144">
        <f>IF(N154="zákl. prenesená",J154,0)</f>
        <v>0</v>
      </c>
      <c r="BH154" s="144">
        <f>IF(N154="zníž. prenesená",J154,0)</f>
        <v>0</v>
      </c>
      <c r="BI154" s="144">
        <f>IF(N154="nulová",J154,0)</f>
        <v>0</v>
      </c>
      <c r="BJ154" s="13" t="s">
        <v>110</v>
      </c>
      <c r="BK154" s="144">
        <f>ROUND(I154*H154,2)</f>
        <v>0</v>
      </c>
      <c r="BL154" s="13" t="s">
        <v>118</v>
      </c>
      <c r="BM154" s="235" t="s">
        <v>1204</v>
      </c>
    </row>
    <row r="155" spans="2:65" s="1" customFormat="1" ht="24.15" customHeight="1" x14ac:dyDescent="0.2">
      <c r="B155" s="25"/>
      <c r="C155" s="224" t="s">
        <v>236</v>
      </c>
      <c r="D155" s="224" t="s">
        <v>114</v>
      </c>
      <c r="E155" s="225" t="s">
        <v>1205</v>
      </c>
      <c r="F155" s="226" t="s">
        <v>1206</v>
      </c>
      <c r="G155" s="227" t="s">
        <v>223</v>
      </c>
      <c r="H155" s="228">
        <v>5.6130000000000004</v>
      </c>
      <c r="I155" s="229"/>
      <c r="J155" s="229">
        <f>ROUND(I155*H155,2)</f>
        <v>0</v>
      </c>
      <c r="K155" s="230"/>
      <c r="L155" s="25"/>
      <c r="M155" s="231" t="s">
        <v>1</v>
      </c>
      <c r="N155" s="232" t="s">
        <v>32</v>
      </c>
      <c r="O155" s="233">
        <v>0</v>
      </c>
      <c r="P155" s="233">
        <f>O155*H155</f>
        <v>0</v>
      </c>
      <c r="Q155" s="233">
        <v>0</v>
      </c>
      <c r="R155" s="233">
        <f>Q155*H155</f>
        <v>0</v>
      </c>
      <c r="S155" s="233">
        <v>0</v>
      </c>
      <c r="T155" s="234">
        <f>S155*H155</f>
        <v>0</v>
      </c>
      <c r="AR155" s="235" t="s">
        <v>118</v>
      </c>
      <c r="AT155" s="235" t="s">
        <v>114</v>
      </c>
      <c r="AU155" s="235" t="s">
        <v>110</v>
      </c>
      <c r="AY155" s="13" t="s">
        <v>111</v>
      </c>
      <c r="BE155" s="144">
        <f>IF(N155="základná",J155,0)</f>
        <v>0</v>
      </c>
      <c r="BF155" s="144">
        <f>IF(N155="znížená",J155,0)</f>
        <v>0</v>
      </c>
      <c r="BG155" s="144">
        <f>IF(N155="zákl. prenesená",J155,0)</f>
        <v>0</v>
      </c>
      <c r="BH155" s="144">
        <f>IF(N155="zníž. prenesená",J155,0)</f>
        <v>0</v>
      </c>
      <c r="BI155" s="144">
        <f>IF(N155="nulová",J155,0)</f>
        <v>0</v>
      </c>
      <c r="BJ155" s="13" t="s">
        <v>110</v>
      </c>
      <c r="BK155" s="144">
        <f>ROUND(I155*H155,2)</f>
        <v>0</v>
      </c>
      <c r="BL155" s="13" t="s">
        <v>118</v>
      </c>
      <c r="BM155" s="235" t="s">
        <v>1207</v>
      </c>
    </row>
    <row r="156" spans="2:65" s="1" customFormat="1" ht="24.15" customHeight="1" x14ac:dyDescent="0.2">
      <c r="B156" s="25"/>
      <c r="C156" s="224" t="s">
        <v>240</v>
      </c>
      <c r="D156" s="224" t="s">
        <v>114</v>
      </c>
      <c r="E156" s="225" t="s">
        <v>1208</v>
      </c>
      <c r="F156" s="226" t="s">
        <v>1209</v>
      </c>
      <c r="G156" s="227" t="s">
        <v>223</v>
      </c>
      <c r="H156" s="228">
        <v>5.6130000000000004</v>
      </c>
      <c r="I156" s="229"/>
      <c r="J156" s="229">
        <f>ROUND(I156*H156,2)</f>
        <v>0</v>
      </c>
      <c r="K156" s="230"/>
      <c r="L156" s="25"/>
      <c r="M156" s="231" t="s">
        <v>1</v>
      </c>
      <c r="N156" s="232" t="s">
        <v>32</v>
      </c>
      <c r="O156" s="233">
        <v>0</v>
      </c>
      <c r="P156" s="233">
        <f>O156*H156</f>
        <v>0</v>
      </c>
      <c r="Q156" s="233">
        <v>0</v>
      </c>
      <c r="R156" s="233">
        <f>Q156*H156</f>
        <v>0</v>
      </c>
      <c r="S156" s="233">
        <v>0</v>
      </c>
      <c r="T156" s="234">
        <f>S156*H156</f>
        <v>0</v>
      </c>
      <c r="AR156" s="235" t="s">
        <v>118</v>
      </c>
      <c r="AT156" s="235" t="s">
        <v>114</v>
      </c>
      <c r="AU156" s="235" t="s">
        <v>110</v>
      </c>
      <c r="AY156" s="13" t="s">
        <v>111</v>
      </c>
      <c r="BE156" s="144">
        <f>IF(N156="základná",J156,0)</f>
        <v>0</v>
      </c>
      <c r="BF156" s="144">
        <f>IF(N156="znížená",J156,0)</f>
        <v>0</v>
      </c>
      <c r="BG156" s="144">
        <f>IF(N156="zákl. prenesená",J156,0)</f>
        <v>0</v>
      </c>
      <c r="BH156" s="144">
        <f>IF(N156="zníž. prenesená",J156,0)</f>
        <v>0</v>
      </c>
      <c r="BI156" s="144">
        <f>IF(N156="nulová",J156,0)</f>
        <v>0</v>
      </c>
      <c r="BJ156" s="13" t="s">
        <v>110</v>
      </c>
      <c r="BK156" s="144">
        <f>ROUND(I156*H156,2)</f>
        <v>0</v>
      </c>
      <c r="BL156" s="13" t="s">
        <v>118</v>
      </c>
      <c r="BM156" s="235" t="s">
        <v>1210</v>
      </c>
    </row>
    <row r="157" spans="2:65" s="212" customFormat="1" ht="22.75" customHeight="1" x14ac:dyDescent="0.25">
      <c r="B157" s="213"/>
      <c r="D157" s="214" t="s">
        <v>65</v>
      </c>
      <c r="E157" s="222" t="s">
        <v>896</v>
      </c>
      <c r="F157" s="222" t="s">
        <v>897</v>
      </c>
      <c r="J157" s="223">
        <f>BK157</f>
        <v>0</v>
      </c>
      <c r="L157" s="213"/>
      <c r="M157" s="217"/>
      <c r="P157" s="218">
        <f>P158</f>
        <v>1.89252</v>
      </c>
      <c r="R157" s="218">
        <f>R158</f>
        <v>1.3749399999999998E-3</v>
      </c>
      <c r="T157" s="219">
        <f>T158</f>
        <v>0</v>
      </c>
      <c r="AR157" s="214" t="s">
        <v>110</v>
      </c>
      <c r="AT157" s="220" t="s">
        <v>65</v>
      </c>
      <c r="AU157" s="220" t="s">
        <v>72</v>
      </c>
      <c r="AY157" s="214" t="s">
        <v>111</v>
      </c>
      <c r="BK157" s="221">
        <f>BK158</f>
        <v>0</v>
      </c>
    </row>
    <row r="158" spans="2:65" s="1" customFormat="1" ht="37.75" customHeight="1" x14ac:dyDescent="0.2">
      <c r="B158" s="25"/>
      <c r="C158" s="224" t="s">
        <v>123</v>
      </c>
      <c r="D158" s="224" t="s">
        <v>114</v>
      </c>
      <c r="E158" s="225" t="s">
        <v>1211</v>
      </c>
      <c r="F158" s="226" t="s">
        <v>1212</v>
      </c>
      <c r="G158" s="227" t="s">
        <v>117</v>
      </c>
      <c r="H158" s="228">
        <v>14</v>
      </c>
      <c r="I158" s="229"/>
      <c r="J158" s="229">
        <f>ROUND(I158*H158,2)</f>
        <v>0</v>
      </c>
      <c r="K158" s="230"/>
      <c r="L158" s="25"/>
      <c r="M158" s="231" t="s">
        <v>1</v>
      </c>
      <c r="N158" s="232" t="s">
        <v>32</v>
      </c>
      <c r="O158" s="233">
        <v>0.13517999999999999</v>
      </c>
      <c r="P158" s="233">
        <f>O158*H158</f>
        <v>1.89252</v>
      </c>
      <c r="Q158" s="233">
        <v>9.8209999999999997E-5</v>
      </c>
      <c r="R158" s="233">
        <f>Q158*H158</f>
        <v>1.3749399999999998E-3</v>
      </c>
      <c r="S158" s="233">
        <v>0</v>
      </c>
      <c r="T158" s="234">
        <f>S158*H158</f>
        <v>0</v>
      </c>
      <c r="AR158" s="235" t="s">
        <v>118</v>
      </c>
      <c r="AT158" s="235" t="s">
        <v>114</v>
      </c>
      <c r="AU158" s="235" t="s">
        <v>110</v>
      </c>
      <c r="AY158" s="13" t="s">
        <v>111</v>
      </c>
      <c r="BE158" s="144">
        <f>IF(N158="základná",J158,0)</f>
        <v>0</v>
      </c>
      <c r="BF158" s="144">
        <f>IF(N158="znížená",J158,0)</f>
        <v>0</v>
      </c>
      <c r="BG158" s="144">
        <f>IF(N158="zákl. prenesená",J158,0)</f>
        <v>0</v>
      </c>
      <c r="BH158" s="144">
        <f>IF(N158="zníž. prenesená",J158,0)</f>
        <v>0</v>
      </c>
      <c r="BI158" s="144">
        <f>IF(N158="nulová",J158,0)</f>
        <v>0</v>
      </c>
      <c r="BJ158" s="13" t="s">
        <v>110</v>
      </c>
      <c r="BK158" s="144">
        <f>ROUND(I158*H158,2)</f>
        <v>0</v>
      </c>
      <c r="BL158" s="13" t="s">
        <v>118</v>
      </c>
      <c r="BM158" s="235" t="s">
        <v>1213</v>
      </c>
    </row>
    <row r="159" spans="2:65" s="212" customFormat="1" ht="22.75" customHeight="1" x14ac:dyDescent="0.25">
      <c r="B159" s="213"/>
      <c r="D159" s="214" t="s">
        <v>65</v>
      </c>
      <c r="E159" s="222" t="s">
        <v>1214</v>
      </c>
      <c r="F159" s="222" t="s">
        <v>933</v>
      </c>
      <c r="J159" s="223">
        <f>BK159</f>
        <v>0</v>
      </c>
      <c r="L159" s="213"/>
      <c r="M159" s="217"/>
      <c r="P159" s="218">
        <f>SUM(P160:P166)</f>
        <v>2.2089999999999996</v>
      </c>
      <c r="R159" s="218">
        <f>SUM(R160:R166)</f>
        <v>0</v>
      </c>
      <c r="T159" s="219">
        <f>SUM(T160:T166)</f>
        <v>0</v>
      </c>
      <c r="AR159" s="214" t="s">
        <v>125</v>
      </c>
      <c r="AT159" s="220" t="s">
        <v>65</v>
      </c>
      <c r="AU159" s="220" t="s">
        <v>72</v>
      </c>
      <c r="AY159" s="214" t="s">
        <v>111</v>
      </c>
      <c r="BK159" s="221">
        <f>SUM(BK160:BK166)</f>
        <v>0</v>
      </c>
    </row>
    <row r="160" spans="2:65" s="1" customFormat="1" ht="37.75" customHeight="1" x14ac:dyDescent="0.2">
      <c r="B160" s="25"/>
      <c r="C160" s="224" t="s">
        <v>248</v>
      </c>
      <c r="D160" s="224" t="s">
        <v>114</v>
      </c>
      <c r="E160" s="225" t="s">
        <v>1215</v>
      </c>
      <c r="F160" s="226" t="s">
        <v>1216</v>
      </c>
      <c r="G160" s="227" t="s">
        <v>1217</v>
      </c>
      <c r="H160" s="228">
        <v>1</v>
      </c>
      <c r="I160" s="229"/>
      <c r="J160" s="229">
        <f t="shared" ref="J160:J166" si="10">ROUND(I160*H160,2)</f>
        <v>0</v>
      </c>
      <c r="K160" s="230"/>
      <c r="L160" s="25"/>
      <c r="M160" s="231" t="s">
        <v>1</v>
      </c>
      <c r="N160" s="232" t="s">
        <v>32</v>
      </c>
      <c r="O160" s="233">
        <v>0.188</v>
      </c>
      <c r="P160" s="233">
        <f t="shared" ref="P160:P166" si="11">O160*H160</f>
        <v>0.188</v>
      </c>
      <c r="Q160" s="233">
        <v>0</v>
      </c>
      <c r="R160" s="233">
        <f t="shared" ref="R160:R166" si="12">Q160*H160</f>
        <v>0</v>
      </c>
      <c r="S160" s="233">
        <v>0</v>
      </c>
      <c r="T160" s="234">
        <f t="shared" ref="T160:T166" si="13">S160*H160</f>
        <v>0</v>
      </c>
      <c r="AR160" s="235" t="s">
        <v>366</v>
      </c>
      <c r="AT160" s="235" t="s">
        <v>114</v>
      </c>
      <c r="AU160" s="235" t="s">
        <v>110</v>
      </c>
      <c r="AY160" s="13" t="s">
        <v>111</v>
      </c>
      <c r="BE160" s="144">
        <f t="shared" ref="BE160:BE166" si="14">IF(N160="základná",J160,0)</f>
        <v>0</v>
      </c>
      <c r="BF160" s="144">
        <f t="shared" ref="BF160:BF166" si="15">IF(N160="znížená",J160,0)</f>
        <v>0</v>
      </c>
      <c r="BG160" s="144">
        <f t="shared" ref="BG160:BG166" si="16">IF(N160="zákl. prenesená",J160,0)</f>
        <v>0</v>
      </c>
      <c r="BH160" s="144">
        <f t="shared" ref="BH160:BH166" si="17">IF(N160="zníž. prenesená",J160,0)</f>
        <v>0</v>
      </c>
      <c r="BI160" s="144">
        <f t="shared" ref="BI160:BI166" si="18">IF(N160="nulová",J160,0)</f>
        <v>0</v>
      </c>
      <c r="BJ160" s="13" t="s">
        <v>110</v>
      </c>
      <c r="BK160" s="144">
        <f t="shared" ref="BK160:BK166" si="19">ROUND(I160*H160,2)</f>
        <v>0</v>
      </c>
      <c r="BL160" s="13" t="s">
        <v>366</v>
      </c>
      <c r="BM160" s="235" t="s">
        <v>1218</v>
      </c>
    </row>
    <row r="161" spans="2:65" s="1" customFormat="1" ht="24.15" customHeight="1" x14ac:dyDescent="0.2">
      <c r="B161" s="25"/>
      <c r="C161" s="224" t="s">
        <v>252</v>
      </c>
      <c r="D161" s="224" t="s">
        <v>114</v>
      </c>
      <c r="E161" s="225" t="s">
        <v>1219</v>
      </c>
      <c r="F161" s="226" t="s">
        <v>1220</v>
      </c>
      <c r="G161" s="227" t="s">
        <v>230</v>
      </c>
      <c r="H161" s="228">
        <v>1</v>
      </c>
      <c r="I161" s="229"/>
      <c r="J161" s="229">
        <f t="shared" si="10"/>
        <v>0</v>
      </c>
      <c r="K161" s="230"/>
      <c r="L161" s="25"/>
      <c r="M161" s="231" t="s">
        <v>1</v>
      </c>
      <c r="N161" s="232" t="s">
        <v>32</v>
      </c>
      <c r="O161" s="233">
        <v>0.11799999999999999</v>
      </c>
      <c r="P161" s="233">
        <f t="shared" si="11"/>
        <v>0.11799999999999999</v>
      </c>
      <c r="Q161" s="233">
        <v>0</v>
      </c>
      <c r="R161" s="233">
        <f t="shared" si="12"/>
        <v>0</v>
      </c>
      <c r="S161" s="233">
        <v>0</v>
      </c>
      <c r="T161" s="234">
        <f t="shared" si="13"/>
        <v>0</v>
      </c>
      <c r="AR161" s="235" t="s">
        <v>366</v>
      </c>
      <c r="AT161" s="235" t="s">
        <v>114</v>
      </c>
      <c r="AU161" s="235" t="s">
        <v>110</v>
      </c>
      <c r="AY161" s="13" t="s">
        <v>111</v>
      </c>
      <c r="BE161" s="144">
        <f t="shared" si="14"/>
        <v>0</v>
      </c>
      <c r="BF161" s="144">
        <f t="shared" si="15"/>
        <v>0</v>
      </c>
      <c r="BG161" s="144">
        <f t="shared" si="16"/>
        <v>0</v>
      </c>
      <c r="BH161" s="144">
        <f t="shared" si="17"/>
        <v>0</v>
      </c>
      <c r="BI161" s="144">
        <f t="shared" si="18"/>
        <v>0</v>
      </c>
      <c r="BJ161" s="13" t="s">
        <v>110</v>
      </c>
      <c r="BK161" s="144">
        <f t="shared" si="19"/>
        <v>0</v>
      </c>
      <c r="BL161" s="13" t="s">
        <v>366</v>
      </c>
      <c r="BM161" s="235" t="s">
        <v>1221</v>
      </c>
    </row>
    <row r="162" spans="2:65" s="1" customFormat="1" ht="24.15" customHeight="1" x14ac:dyDescent="0.2">
      <c r="B162" s="25"/>
      <c r="C162" s="224" t="s">
        <v>256</v>
      </c>
      <c r="D162" s="224" t="s">
        <v>114</v>
      </c>
      <c r="E162" s="225" t="s">
        <v>1222</v>
      </c>
      <c r="F162" s="226" t="s">
        <v>1223</v>
      </c>
      <c r="G162" s="227" t="s">
        <v>230</v>
      </c>
      <c r="H162" s="228">
        <v>10</v>
      </c>
      <c r="I162" s="229"/>
      <c r="J162" s="229">
        <f t="shared" si="10"/>
        <v>0</v>
      </c>
      <c r="K162" s="230"/>
      <c r="L162" s="25"/>
      <c r="M162" s="231" t="s">
        <v>1</v>
      </c>
      <c r="N162" s="232" t="s">
        <v>32</v>
      </c>
      <c r="O162" s="233">
        <v>4.5999999999999999E-2</v>
      </c>
      <c r="P162" s="233">
        <f t="shared" si="11"/>
        <v>0.45999999999999996</v>
      </c>
      <c r="Q162" s="233">
        <v>0</v>
      </c>
      <c r="R162" s="233">
        <f t="shared" si="12"/>
        <v>0</v>
      </c>
      <c r="S162" s="233">
        <v>0</v>
      </c>
      <c r="T162" s="234">
        <f t="shared" si="13"/>
        <v>0</v>
      </c>
      <c r="AR162" s="235" t="s">
        <v>366</v>
      </c>
      <c r="AT162" s="235" t="s">
        <v>114</v>
      </c>
      <c r="AU162" s="235" t="s">
        <v>110</v>
      </c>
      <c r="AY162" s="13" t="s">
        <v>111</v>
      </c>
      <c r="BE162" s="144">
        <f t="shared" si="14"/>
        <v>0</v>
      </c>
      <c r="BF162" s="144">
        <f t="shared" si="15"/>
        <v>0</v>
      </c>
      <c r="BG162" s="144">
        <f t="shared" si="16"/>
        <v>0</v>
      </c>
      <c r="BH162" s="144">
        <f t="shared" si="17"/>
        <v>0</v>
      </c>
      <c r="BI162" s="144">
        <f t="shared" si="18"/>
        <v>0</v>
      </c>
      <c r="BJ162" s="13" t="s">
        <v>110</v>
      </c>
      <c r="BK162" s="144">
        <f t="shared" si="19"/>
        <v>0</v>
      </c>
      <c r="BL162" s="13" t="s">
        <v>366</v>
      </c>
      <c r="BM162" s="235" t="s">
        <v>1224</v>
      </c>
    </row>
    <row r="163" spans="2:65" s="1" customFormat="1" ht="37.75" customHeight="1" x14ac:dyDescent="0.2">
      <c r="B163" s="25"/>
      <c r="C163" s="224" t="s">
        <v>260</v>
      </c>
      <c r="D163" s="224" t="s">
        <v>114</v>
      </c>
      <c r="E163" s="225" t="s">
        <v>1225</v>
      </c>
      <c r="F163" s="226" t="s">
        <v>1226</v>
      </c>
      <c r="G163" s="227" t="s">
        <v>1217</v>
      </c>
      <c r="H163" s="228">
        <v>1</v>
      </c>
      <c r="I163" s="229"/>
      <c r="J163" s="229">
        <f t="shared" si="10"/>
        <v>0</v>
      </c>
      <c r="K163" s="230"/>
      <c r="L163" s="25"/>
      <c r="M163" s="231" t="s">
        <v>1</v>
      </c>
      <c r="N163" s="232" t="s">
        <v>32</v>
      </c>
      <c r="O163" s="233">
        <v>0.39600000000000002</v>
      </c>
      <c r="P163" s="233">
        <f t="shared" si="11"/>
        <v>0.39600000000000002</v>
      </c>
      <c r="Q163" s="233">
        <v>0</v>
      </c>
      <c r="R163" s="233">
        <f t="shared" si="12"/>
        <v>0</v>
      </c>
      <c r="S163" s="233">
        <v>0</v>
      </c>
      <c r="T163" s="234">
        <f t="shared" si="13"/>
        <v>0</v>
      </c>
      <c r="AR163" s="235" t="s">
        <v>366</v>
      </c>
      <c r="AT163" s="235" t="s">
        <v>114</v>
      </c>
      <c r="AU163" s="235" t="s">
        <v>110</v>
      </c>
      <c r="AY163" s="13" t="s">
        <v>111</v>
      </c>
      <c r="BE163" s="144">
        <f t="shared" si="14"/>
        <v>0</v>
      </c>
      <c r="BF163" s="144">
        <f t="shared" si="15"/>
        <v>0</v>
      </c>
      <c r="BG163" s="144">
        <f t="shared" si="16"/>
        <v>0</v>
      </c>
      <c r="BH163" s="144">
        <f t="shared" si="17"/>
        <v>0</v>
      </c>
      <c r="BI163" s="144">
        <f t="shared" si="18"/>
        <v>0</v>
      </c>
      <c r="BJ163" s="13" t="s">
        <v>110</v>
      </c>
      <c r="BK163" s="144">
        <f t="shared" si="19"/>
        <v>0</v>
      </c>
      <c r="BL163" s="13" t="s">
        <v>366</v>
      </c>
      <c r="BM163" s="235" t="s">
        <v>1227</v>
      </c>
    </row>
    <row r="164" spans="2:65" s="1" customFormat="1" ht="33" customHeight="1" x14ac:dyDescent="0.2">
      <c r="B164" s="25"/>
      <c r="C164" s="224" t="s">
        <v>264</v>
      </c>
      <c r="D164" s="224" t="s">
        <v>114</v>
      </c>
      <c r="E164" s="225" t="s">
        <v>1228</v>
      </c>
      <c r="F164" s="226" t="s">
        <v>1229</v>
      </c>
      <c r="G164" s="227" t="s">
        <v>1217</v>
      </c>
      <c r="H164" s="228">
        <v>1</v>
      </c>
      <c r="I164" s="229"/>
      <c r="J164" s="229">
        <f t="shared" si="10"/>
        <v>0</v>
      </c>
      <c r="K164" s="230"/>
      <c r="L164" s="25"/>
      <c r="M164" s="231" t="s">
        <v>1</v>
      </c>
      <c r="N164" s="232" t="s">
        <v>32</v>
      </c>
      <c r="O164" s="233">
        <v>0.188</v>
      </c>
      <c r="P164" s="233">
        <f t="shared" si="11"/>
        <v>0.188</v>
      </c>
      <c r="Q164" s="233">
        <v>0</v>
      </c>
      <c r="R164" s="233">
        <f t="shared" si="12"/>
        <v>0</v>
      </c>
      <c r="S164" s="233">
        <v>0</v>
      </c>
      <c r="T164" s="234">
        <f t="shared" si="13"/>
        <v>0</v>
      </c>
      <c r="AR164" s="235" t="s">
        <v>366</v>
      </c>
      <c r="AT164" s="235" t="s">
        <v>114</v>
      </c>
      <c r="AU164" s="235" t="s">
        <v>110</v>
      </c>
      <c r="AY164" s="13" t="s">
        <v>111</v>
      </c>
      <c r="BE164" s="144">
        <f t="shared" si="14"/>
        <v>0</v>
      </c>
      <c r="BF164" s="144">
        <f t="shared" si="15"/>
        <v>0</v>
      </c>
      <c r="BG164" s="144">
        <f t="shared" si="16"/>
        <v>0</v>
      </c>
      <c r="BH164" s="144">
        <f t="shared" si="17"/>
        <v>0</v>
      </c>
      <c r="BI164" s="144">
        <f t="shared" si="18"/>
        <v>0</v>
      </c>
      <c r="BJ164" s="13" t="s">
        <v>110</v>
      </c>
      <c r="BK164" s="144">
        <f t="shared" si="19"/>
        <v>0</v>
      </c>
      <c r="BL164" s="13" t="s">
        <v>366</v>
      </c>
      <c r="BM164" s="235" t="s">
        <v>1230</v>
      </c>
    </row>
    <row r="165" spans="2:65" s="1" customFormat="1" ht="44.25" customHeight="1" x14ac:dyDescent="0.2">
      <c r="B165" s="25"/>
      <c r="C165" s="224" t="s">
        <v>268</v>
      </c>
      <c r="D165" s="224" t="s">
        <v>114</v>
      </c>
      <c r="E165" s="225" t="s">
        <v>1231</v>
      </c>
      <c r="F165" s="226" t="s">
        <v>1232</v>
      </c>
      <c r="G165" s="227" t="s">
        <v>1217</v>
      </c>
      <c r="H165" s="228">
        <v>1</v>
      </c>
      <c r="I165" s="229"/>
      <c r="J165" s="229">
        <f t="shared" si="10"/>
        <v>0</v>
      </c>
      <c r="K165" s="230"/>
      <c r="L165" s="25"/>
      <c r="M165" s="231" t="s">
        <v>1</v>
      </c>
      <c r="N165" s="232" t="s">
        <v>32</v>
      </c>
      <c r="O165" s="233">
        <v>0.35299999999999998</v>
      </c>
      <c r="P165" s="233">
        <f t="shared" si="11"/>
        <v>0.35299999999999998</v>
      </c>
      <c r="Q165" s="233">
        <v>0</v>
      </c>
      <c r="R165" s="233">
        <f t="shared" si="12"/>
        <v>0</v>
      </c>
      <c r="S165" s="233">
        <v>0</v>
      </c>
      <c r="T165" s="234">
        <f t="shared" si="13"/>
        <v>0</v>
      </c>
      <c r="AR165" s="235" t="s">
        <v>366</v>
      </c>
      <c r="AT165" s="235" t="s">
        <v>114</v>
      </c>
      <c r="AU165" s="235" t="s">
        <v>110</v>
      </c>
      <c r="AY165" s="13" t="s">
        <v>111</v>
      </c>
      <c r="BE165" s="144">
        <f t="shared" si="14"/>
        <v>0</v>
      </c>
      <c r="BF165" s="144">
        <f t="shared" si="15"/>
        <v>0</v>
      </c>
      <c r="BG165" s="144">
        <f t="shared" si="16"/>
        <v>0</v>
      </c>
      <c r="BH165" s="144">
        <f t="shared" si="17"/>
        <v>0</v>
      </c>
      <c r="BI165" s="144">
        <f t="shared" si="18"/>
        <v>0</v>
      </c>
      <c r="BJ165" s="13" t="s">
        <v>110</v>
      </c>
      <c r="BK165" s="144">
        <f t="shared" si="19"/>
        <v>0</v>
      </c>
      <c r="BL165" s="13" t="s">
        <v>366</v>
      </c>
      <c r="BM165" s="235" t="s">
        <v>1233</v>
      </c>
    </row>
    <row r="166" spans="2:65" s="1" customFormat="1" ht="24.15" customHeight="1" x14ac:dyDescent="0.2">
      <c r="B166" s="25"/>
      <c r="C166" s="224" t="s">
        <v>273</v>
      </c>
      <c r="D166" s="224" t="s">
        <v>114</v>
      </c>
      <c r="E166" s="225" t="s">
        <v>1234</v>
      </c>
      <c r="F166" s="226" t="s">
        <v>1235</v>
      </c>
      <c r="G166" s="227" t="s">
        <v>1217</v>
      </c>
      <c r="H166" s="228">
        <v>1</v>
      </c>
      <c r="I166" s="229"/>
      <c r="J166" s="229">
        <f t="shared" si="10"/>
        <v>0</v>
      </c>
      <c r="K166" s="230"/>
      <c r="L166" s="25"/>
      <c r="M166" s="231" t="s">
        <v>1</v>
      </c>
      <c r="N166" s="232" t="s">
        <v>32</v>
      </c>
      <c r="O166" s="233">
        <v>0.50600000000000001</v>
      </c>
      <c r="P166" s="233">
        <f t="shared" si="11"/>
        <v>0.50600000000000001</v>
      </c>
      <c r="Q166" s="233">
        <v>0</v>
      </c>
      <c r="R166" s="233">
        <f t="shared" si="12"/>
        <v>0</v>
      </c>
      <c r="S166" s="233">
        <v>0</v>
      </c>
      <c r="T166" s="234">
        <f t="shared" si="13"/>
        <v>0</v>
      </c>
      <c r="AR166" s="235" t="s">
        <v>366</v>
      </c>
      <c r="AT166" s="235" t="s">
        <v>114</v>
      </c>
      <c r="AU166" s="235" t="s">
        <v>110</v>
      </c>
      <c r="AY166" s="13" t="s">
        <v>111</v>
      </c>
      <c r="BE166" s="144">
        <f t="shared" si="14"/>
        <v>0</v>
      </c>
      <c r="BF166" s="144">
        <f t="shared" si="15"/>
        <v>0</v>
      </c>
      <c r="BG166" s="144">
        <f t="shared" si="16"/>
        <v>0</v>
      </c>
      <c r="BH166" s="144">
        <f t="shared" si="17"/>
        <v>0</v>
      </c>
      <c r="BI166" s="144">
        <f t="shared" si="18"/>
        <v>0</v>
      </c>
      <c r="BJ166" s="13" t="s">
        <v>110</v>
      </c>
      <c r="BK166" s="144">
        <f t="shared" si="19"/>
        <v>0</v>
      </c>
      <c r="BL166" s="13" t="s">
        <v>366</v>
      </c>
      <c r="BM166" s="235" t="s">
        <v>1236</v>
      </c>
    </row>
    <row r="167" spans="2:65" s="212" customFormat="1" ht="22.75" customHeight="1" x14ac:dyDescent="0.25">
      <c r="B167" s="213"/>
      <c r="D167" s="214" t="s">
        <v>65</v>
      </c>
      <c r="E167" s="222" t="s">
        <v>1237</v>
      </c>
      <c r="F167" s="222" t="s">
        <v>1238</v>
      </c>
      <c r="J167" s="223">
        <f>BK167</f>
        <v>0</v>
      </c>
      <c r="L167" s="213"/>
      <c r="M167" s="217"/>
      <c r="P167" s="218">
        <f>SUM(P168:P177)</f>
        <v>6.2485299999999988</v>
      </c>
      <c r="R167" s="218">
        <f>SUM(R168:R177)</f>
        <v>7.7166600000000002E-3</v>
      </c>
      <c r="T167" s="219">
        <f>SUM(T168:T177)</f>
        <v>6.7140000000000005E-2</v>
      </c>
      <c r="AR167" s="214" t="s">
        <v>125</v>
      </c>
      <c r="AT167" s="220" t="s">
        <v>65</v>
      </c>
      <c r="AU167" s="220" t="s">
        <v>72</v>
      </c>
      <c r="AY167" s="214" t="s">
        <v>111</v>
      </c>
      <c r="BK167" s="221">
        <f>SUM(BK168:BK177)</f>
        <v>0</v>
      </c>
    </row>
    <row r="168" spans="2:65" s="1" customFormat="1" ht="16.5" customHeight="1" x14ac:dyDescent="0.2">
      <c r="B168" s="25"/>
      <c r="C168" s="224" t="s">
        <v>276</v>
      </c>
      <c r="D168" s="224" t="s">
        <v>114</v>
      </c>
      <c r="E168" s="225" t="s">
        <v>1239</v>
      </c>
      <c r="F168" s="226" t="s">
        <v>1240</v>
      </c>
      <c r="G168" s="227" t="s">
        <v>1217</v>
      </c>
      <c r="H168" s="228">
        <v>1</v>
      </c>
      <c r="I168" s="229"/>
      <c r="J168" s="229">
        <f t="shared" ref="J168:J177" si="20">ROUND(I168*H168,2)</f>
        <v>0</v>
      </c>
      <c r="K168" s="230"/>
      <c r="L168" s="25"/>
      <c r="M168" s="231" t="s">
        <v>1</v>
      </c>
      <c r="N168" s="232" t="s">
        <v>32</v>
      </c>
      <c r="O168" s="233">
        <v>3.3569499999999999</v>
      </c>
      <c r="P168" s="233">
        <f t="shared" ref="P168:P177" si="21">O168*H168</f>
        <v>3.3569499999999999</v>
      </c>
      <c r="Q168" s="233">
        <v>4.2899999999999999E-5</v>
      </c>
      <c r="R168" s="233">
        <f t="shared" ref="R168:R177" si="22">Q168*H168</f>
        <v>4.2899999999999999E-5</v>
      </c>
      <c r="S168" s="233">
        <v>0</v>
      </c>
      <c r="T168" s="234">
        <f t="shared" ref="T168:T177" si="23">S168*H168</f>
        <v>0</v>
      </c>
      <c r="AR168" s="235" t="s">
        <v>366</v>
      </c>
      <c r="AT168" s="235" t="s">
        <v>114</v>
      </c>
      <c r="AU168" s="235" t="s">
        <v>110</v>
      </c>
      <c r="AY168" s="13" t="s">
        <v>111</v>
      </c>
      <c r="BE168" s="144">
        <f t="shared" ref="BE168:BE177" si="24">IF(N168="základná",J168,0)</f>
        <v>0</v>
      </c>
      <c r="BF168" s="144">
        <f t="shared" ref="BF168:BF177" si="25">IF(N168="znížená",J168,0)</f>
        <v>0</v>
      </c>
      <c r="BG168" s="144">
        <f t="shared" ref="BG168:BG177" si="26">IF(N168="zákl. prenesená",J168,0)</f>
        <v>0</v>
      </c>
      <c r="BH168" s="144">
        <f t="shared" ref="BH168:BH177" si="27">IF(N168="zníž. prenesená",J168,0)</f>
        <v>0</v>
      </c>
      <c r="BI168" s="144">
        <f t="shared" ref="BI168:BI177" si="28">IF(N168="nulová",J168,0)</f>
        <v>0</v>
      </c>
      <c r="BJ168" s="13" t="s">
        <v>110</v>
      </c>
      <c r="BK168" s="144">
        <f t="shared" ref="BK168:BK177" si="29">ROUND(I168*H168,2)</f>
        <v>0</v>
      </c>
      <c r="BL168" s="13" t="s">
        <v>366</v>
      </c>
      <c r="BM168" s="235" t="s">
        <v>1241</v>
      </c>
    </row>
    <row r="169" spans="2:65" s="1" customFormat="1" ht="16.5" customHeight="1" x14ac:dyDescent="0.2">
      <c r="B169" s="25"/>
      <c r="C169" s="224" t="s">
        <v>280</v>
      </c>
      <c r="D169" s="224" t="s">
        <v>114</v>
      </c>
      <c r="E169" s="225" t="s">
        <v>1242</v>
      </c>
      <c r="F169" s="226" t="s">
        <v>1243</v>
      </c>
      <c r="G169" s="227" t="s">
        <v>117</v>
      </c>
      <c r="H169" s="228">
        <v>18</v>
      </c>
      <c r="I169" s="229"/>
      <c r="J169" s="229">
        <f t="shared" si="20"/>
        <v>0</v>
      </c>
      <c r="K169" s="230"/>
      <c r="L169" s="25"/>
      <c r="M169" s="231" t="s">
        <v>1</v>
      </c>
      <c r="N169" s="232" t="s">
        <v>32</v>
      </c>
      <c r="O169" s="233">
        <v>9.11E-3</v>
      </c>
      <c r="P169" s="233">
        <f t="shared" si="21"/>
        <v>0.16398000000000001</v>
      </c>
      <c r="Q169" s="233">
        <v>6.1489999999999996E-5</v>
      </c>
      <c r="R169" s="233">
        <f t="shared" si="22"/>
        <v>1.1068199999999999E-3</v>
      </c>
      <c r="S169" s="233">
        <v>0</v>
      </c>
      <c r="T169" s="234">
        <f t="shared" si="23"/>
        <v>0</v>
      </c>
      <c r="AR169" s="235" t="s">
        <v>366</v>
      </c>
      <c r="AT169" s="235" t="s">
        <v>114</v>
      </c>
      <c r="AU169" s="235" t="s">
        <v>110</v>
      </c>
      <c r="AY169" s="13" t="s">
        <v>111</v>
      </c>
      <c r="BE169" s="144">
        <f t="shared" si="24"/>
        <v>0</v>
      </c>
      <c r="BF169" s="144">
        <f t="shared" si="25"/>
        <v>0</v>
      </c>
      <c r="BG169" s="144">
        <f t="shared" si="26"/>
        <v>0</v>
      </c>
      <c r="BH169" s="144">
        <f t="shared" si="27"/>
        <v>0</v>
      </c>
      <c r="BI169" s="144">
        <f t="shared" si="28"/>
        <v>0</v>
      </c>
      <c r="BJ169" s="13" t="s">
        <v>110</v>
      </c>
      <c r="BK169" s="144">
        <f t="shared" si="29"/>
        <v>0</v>
      </c>
      <c r="BL169" s="13" t="s">
        <v>366</v>
      </c>
      <c r="BM169" s="235" t="s">
        <v>1244</v>
      </c>
    </row>
    <row r="170" spans="2:65" s="1" customFormat="1" ht="24.15" customHeight="1" x14ac:dyDescent="0.2">
      <c r="B170" s="25"/>
      <c r="C170" s="224" t="s">
        <v>285</v>
      </c>
      <c r="D170" s="224" t="s">
        <v>114</v>
      </c>
      <c r="E170" s="225" t="s">
        <v>1245</v>
      </c>
      <c r="F170" s="226" t="s">
        <v>1246</v>
      </c>
      <c r="G170" s="227" t="s">
        <v>230</v>
      </c>
      <c r="H170" s="228">
        <v>9</v>
      </c>
      <c r="I170" s="229"/>
      <c r="J170" s="229">
        <f t="shared" si="20"/>
        <v>0</v>
      </c>
      <c r="K170" s="230"/>
      <c r="L170" s="25"/>
      <c r="M170" s="231" t="s">
        <v>1</v>
      </c>
      <c r="N170" s="232" t="s">
        <v>32</v>
      </c>
      <c r="O170" s="233">
        <v>5.8000000000000003E-2</v>
      </c>
      <c r="P170" s="233">
        <f t="shared" si="21"/>
        <v>0.52200000000000002</v>
      </c>
      <c r="Q170" s="233">
        <v>0</v>
      </c>
      <c r="R170" s="233">
        <f t="shared" si="22"/>
        <v>0</v>
      </c>
      <c r="S170" s="233">
        <v>5.2999999999999998E-4</v>
      </c>
      <c r="T170" s="234">
        <f t="shared" si="23"/>
        <v>4.7699999999999999E-3</v>
      </c>
      <c r="AR170" s="235" t="s">
        <v>118</v>
      </c>
      <c r="AT170" s="235" t="s">
        <v>114</v>
      </c>
      <c r="AU170" s="235" t="s">
        <v>110</v>
      </c>
      <c r="AY170" s="13" t="s">
        <v>111</v>
      </c>
      <c r="BE170" s="144">
        <f t="shared" si="24"/>
        <v>0</v>
      </c>
      <c r="BF170" s="144">
        <f t="shared" si="25"/>
        <v>0</v>
      </c>
      <c r="BG170" s="144">
        <f t="shared" si="26"/>
        <v>0</v>
      </c>
      <c r="BH170" s="144">
        <f t="shared" si="27"/>
        <v>0</v>
      </c>
      <c r="BI170" s="144">
        <f t="shared" si="28"/>
        <v>0</v>
      </c>
      <c r="BJ170" s="13" t="s">
        <v>110</v>
      </c>
      <c r="BK170" s="144">
        <f t="shared" si="29"/>
        <v>0</v>
      </c>
      <c r="BL170" s="13" t="s">
        <v>118</v>
      </c>
      <c r="BM170" s="235" t="s">
        <v>1247</v>
      </c>
    </row>
    <row r="171" spans="2:65" s="1" customFormat="1" ht="24.15" customHeight="1" x14ac:dyDescent="0.2">
      <c r="B171" s="25"/>
      <c r="C171" s="224" t="s">
        <v>288</v>
      </c>
      <c r="D171" s="224" t="s">
        <v>114</v>
      </c>
      <c r="E171" s="225" t="s">
        <v>1248</v>
      </c>
      <c r="F171" s="226" t="s">
        <v>1249</v>
      </c>
      <c r="G171" s="227" t="s">
        <v>230</v>
      </c>
      <c r="H171" s="228">
        <v>3</v>
      </c>
      <c r="I171" s="229"/>
      <c r="J171" s="229">
        <f t="shared" si="20"/>
        <v>0</v>
      </c>
      <c r="K171" s="230"/>
      <c r="L171" s="25"/>
      <c r="M171" s="231" t="s">
        <v>1</v>
      </c>
      <c r="N171" s="232" t="s">
        <v>32</v>
      </c>
      <c r="O171" s="233">
        <v>6.8000000000000005E-2</v>
      </c>
      <c r="P171" s="233">
        <f t="shared" si="21"/>
        <v>0.20400000000000001</v>
      </c>
      <c r="Q171" s="233">
        <v>0</v>
      </c>
      <c r="R171" s="233">
        <f t="shared" si="22"/>
        <v>0</v>
      </c>
      <c r="S171" s="233">
        <v>1.23E-3</v>
      </c>
      <c r="T171" s="234">
        <f t="shared" si="23"/>
        <v>3.6899999999999997E-3</v>
      </c>
      <c r="AR171" s="235" t="s">
        <v>118</v>
      </c>
      <c r="AT171" s="235" t="s">
        <v>114</v>
      </c>
      <c r="AU171" s="235" t="s">
        <v>110</v>
      </c>
      <c r="AY171" s="13" t="s">
        <v>111</v>
      </c>
      <c r="BE171" s="144">
        <f t="shared" si="24"/>
        <v>0</v>
      </c>
      <c r="BF171" s="144">
        <f t="shared" si="25"/>
        <v>0</v>
      </c>
      <c r="BG171" s="144">
        <f t="shared" si="26"/>
        <v>0</v>
      </c>
      <c r="BH171" s="144">
        <f t="shared" si="27"/>
        <v>0</v>
      </c>
      <c r="BI171" s="144">
        <f t="shared" si="28"/>
        <v>0</v>
      </c>
      <c r="BJ171" s="13" t="s">
        <v>110</v>
      </c>
      <c r="BK171" s="144">
        <f t="shared" si="29"/>
        <v>0</v>
      </c>
      <c r="BL171" s="13" t="s">
        <v>118</v>
      </c>
      <c r="BM171" s="235" t="s">
        <v>1250</v>
      </c>
    </row>
    <row r="172" spans="2:65" s="1" customFormat="1" ht="33" customHeight="1" x14ac:dyDescent="0.2">
      <c r="B172" s="25"/>
      <c r="C172" s="224" t="s">
        <v>1251</v>
      </c>
      <c r="D172" s="224" t="s">
        <v>114</v>
      </c>
      <c r="E172" s="225" t="s">
        <v>1252</v>
      </c>
      <c r="F172" s="226" t="s">
        <v>1253</v>
      </c>
      <c r="G172" s="227" t="s">
        <v>1003</v>
      </c>
      <c r="H172" s="228">
        <v>0.08</v>
      </c>
      <c r="I172" s="229"/>
      <c r="J172" s="229">
        <f t="shared" si="20"/>
        <v>0</v>
      </c>
      <c r="K172" s="230"/>
      <c r="L172" s="25"/>
      <c r="M172" s="231" t="s">
        <v>1</v>
      </c>
      <c r="N172" s="232" t="s">
        <v>32</v>
      </c>
      <c r="O172" s="233">
        <v>3.24</v>
      </c>
      <c r="P172" s="233">
        <f t="shared" si="21"/>
        <v>0.25920000000000004</v>
      </c>
      <c r="Q172" s="233">
        <v>0</v>
      </c>
      <c r="R172" s="233">
        <f t="shared" si="22"/>
        <v>0</v>
      </c>
      <c r="S172" s="233">
        <v>0</v>
      </c>
      <c r="T172" s="234">
        <f t="shared" si="23"/>
        <v>0</v>
      </c>
      <c r="AR172" s="235" t="s">
        <v>118</v>
      </c>
      <c r="AT172" s="235" t="s">
        <v>114</v>
      </c>
      <c r="AU172" s="235" t="s">
        <v>110</v>
      </c>
      <c r="AY172" s="13" t="s">
        <v>111</v>
      </c>
      <c r="BE172" s="144">
        <f t="shared" si="24"/>
        <v>0</v>
      </c>
      <c r="BF172" s="144">
        <f t="shared" si="25"/>
        <v>0</v>
      </c>
      <c r="BG172" s="144">
        <f t="shared" si="26"/>
        <v>0</v>
      </c>
      <c r="BH172" s="144">
        <f t="shared" si="27"/>
        <v>0</v>
      </c>
      <c r="BI172" s="144">
        <f t="shared" si="28"/>
        <v>0</v>
      </c>
      <c r="BJ172" s="13" t="s">
        <v>110</v>
      </c>
      <c r="BK172" s="144">
        <f t="shared" si="29"/>
        <v>0</v>
      </c>
      <c r="BL172" s="13" t="s">
        <v>118</v>
      </c>
      <c r="BM172" s="235" t="s">
        <v>1254</v>
      </c>
    </row>
    <row r="173" spans="2:65" s="1" customFormat="1" ht="24.15" customHeight="1" x14ac:dyDescent="0.2">
      <c r="B173" s="25"/>
      <c r="C173" s="224" t="s">
        <v>1255</v>
      </c>
      <c r="D173" s="224" t="s">
        <v>114</v>
      </c>
      <c r="E173" s="225" t="s">
        <v>1256</v>
      </c>
      <c r="F173" s="226" t="s">
        <v>1257</v>
      </c>
      <c r="G173" s="227" t="s">
        <v>117</v>
      </c>
      <c r="H173" s="228">
        <v>18</v>
      </c>
      <c r="I173" s="229"/>
      <c r="J173" s="229">
        <f t="shared" si="20"/>
        <v>0</v>
      </c>
      <c r="K173" s="230"/>
      <c r="L173" s="25"/>
      <c r="M173" s="231" t="s">
        <v>1</v>
      </c>
      <c r="N173" s="232" t="s">
        <v>32</v>
      </c>
      <c r="O173" s="233">
        <v>2.8500000000000001E-2</v>
      </c>
      <c r="P173" s="233">
        <f t="shared" si="21"/>
        <v>0.51300000000000001</v>
      </c>
      <c r="Q173" s="233">
        <v>2.4649999999999997E-4</v>
      </c>
      <c r="R173" s="233">
        <f t="shared" si="22"/>
        <v>4.437E-3</v>
      </c>
      <c r="S173" s="233">
        <v>2.5400000000000002E-3</v>
      </c>
      <c r="T173" s="234">
        <f t="shared" si="23"/>
        <v>4.5720000000000004E-2</v>
      </c>
      <c r="AR173" s="235" t="s">
        <v>118</v>
      </c>
      <c r="AT173" s="235" t="s">
        <v>114</v>
      </c>
      <c r="AU173" s="235" t="s">
        <v>110</v>
      </c>
      <c r="AY173" s="13" t="s">
        <v>111</v>
      </c>
      <c r="BE173" s="144">
        <f t="shared" si="24"/>
        <v>0</v>
      </c>
      <c r="BF173" s="144">
        <f t="shared" si="25"/>
        <v>0</v>
      </c>
      <c r="BG173" s="144">
        <f t="shared" si="26"/>
        <v>0</v>
      </c>
      <c r="BH173" s="144">
        <f t="shared" si="27"/>
        <v>0</v>
      </c>
      <c r="BI173" s="144">
        <f t="shared" si="28"/>
        <v>0</v>
      </c>
      <c r="BJ173" s="13" t="s">
        <v>110</v>
      </c>
      <c r="BK173" s="144">
        <f t="shared" si="29"/>
        <v>0</v>
      </c>
      <c r="BL173" s="13" t="s">
        <v>118</v>
      </c>
      <c r="BM173" s="235" t="s">
        <v>1258</v>
      </c>
    </row>
    <row r="174" spans="2:65" s="1" customFormat="1" ht="37.75" customHeight="1" x14ac:dyDescent="0.2">
      <c r="B174" s="25"/>
      <c r="C174" s="224" t="s">
        <v>1259</v>
      </c>
      <c r="D174" s="224" t="s">
        <v>114</v>
      </c>
      <c r="E174" s="225" t="s">
        <v>1260</v>
      </c>
      <c r="F174" s="226" t="s">
        <v>1261</v>
      </c>
      <c r="G174" s="227" t="s">
        <v>1003</v>
      </c>
      <c r="H174" s="228">
        <v>0.08</v>
      </c>
      <c r="I174" s="229"/>
      <c r="J174" s="229">
        <f t="shared" si="20"/>
        <v>0</v>
      </c>
      <c r="K174" s="230"/>
      <c r="L174" s="25"/>
      <c r="M174" s="231" t="s">
        <v>1</v>
      </c>
      <c r="N174" s="232" t="s">
        <v>32</v>
      </c>
      <c r="O174" s="233">
        <v>3.24</v>
      </c>
      <c r="P174" s="233">
        <f t="shared" si="21"/>
        <v>0.25920000000000004</v>
      </c>
      <c r="Q174" s="233">
        <v>0</v>
      </c>
      <c r="R174" s="233">
        <f t="shared" si="22"/>
        <v>0</v>
      </c>
      <c r="S174" s="233">
        <v>0</v>
      </c>
      <c r="T174" s="234">
        <f t="shared" si="23"/>
        <v>0</v>
      </c>
      <c r="AR174" s="235" t="s">
        <v>118</v>
      </c>
      <c r="AT174" s="235" t="s">
        <v>114</v>
      </c>
      <c r="AU174" s="235" t="s">
        <v>110</v>
      </c>
      <c r="AY174" s="13" t="s">
        <v>111</v>
      </c>
      <c r="BE174" s="144">
        <f t="shared" si="24"/>
        <v>0</v>
      </c>
      <c r="BF174" s="144">
        <f t="shared" si="25"/>
        <v>0</v>
      </c>
      <c r="BG174" s="144">
        <f t="shared" si="26"/>
        <v>0</v>
      </c>
      <c r="BH174" s="144">
        <f t="shared" si="27"/>
        <v>0</v>
      </c>
      <c r="BI174" s="144">
        <f t="shared" si="28"/>
        <v>0</v>
      </c>
      <c r="BJ174" s="13" t="s">
        <v>110</v>
      </c>
      <c r="BK174" s="144">
        <f t="shared" si="29"/>
        <v>0</v>
      </c>
      <c r="BL174" s="13" t="s">
        <v>118</v>
      </c>
      <c r="BM174" s="235" t="s">
        <v>1262</v>
      </c>
    </row>
    <row r="175" spans="2:65" s="1" customFormat="1" ht="24.15" customHeight="1" x14ac:dyDescent="0.2">
      <c r="B175" s="25"/>
      <c r="C175" s="224" t="s">
        <v>1263</v>
      </c>
      <c r="D175" s="224" t="s">
        <v>114</v>
      </c>
      <c r="E175" s="225" t="s">
        <v>1264</v>
      </c>
      <c r="F175" s="226" t="s">
        <v>1265</v>
      </c>
      <c r="G175" s="227" t="s">
        <v>230</v>
      </c>
      <c r="H175" s="228">
        <v>18</v>
      </c>
      <c r="I175" s="229"/>
      <c r="J175" s="229">
        <f t="shared" si="20"/>
        <v>0</v>
      </c>
      <c r="K175" s="230"/>
      <c r="L175" s="25"/>
      <c r="M175" s="231" t="s">
        <v>1</v>
      </c>
      <c r="N175" s="232" t="s">
        <v>32</v>
      </c>
      <c r="O175" s="233">
        <v>5.0000000000000001E-3</v>
      </c>
      <c r="P175" s="233">
        <f t="shared" si="21"/>
        <v>0.09</v>
      </c>
      <c r="Q175" s="233">
        <v>3.1300000000000001E-6</v>
      </c>
      <c r="R175" s="233">
        <f t="shared" si="22"/>
        <v>5.6339999999999999E-5</v>
      </c>
      <c r="S175" s="233">
        <v>7.2000000000000005E-4</v>
      </c>
      <c r="T175" s="234">
        <f t="shared" si="23"/>
        <v>1.2960000000000001E-2</v>
      </c>
      <c r="AR175" s="235" t="s">
        <v>118</v>
      </c>
      <c r="AT175" s="235" t="s">
        <v>114</v>
      </c>
      <c r="AU175" s="235" t="s">
        <v>110</v>
      </c>
      <c r="AY175" s="13" t="s">
        <v>111</v>
      </c>
      <c r="BE175" s="144">
        <f t="shared" si="24"/>
        <v>0</v>
      </c>
      <c r="BF175" s="144">
        <f t="shared" si="25"/>
        <v>0</v>
      </c>
      <c r="BG175" s="144">
        <f t="shared" si="26"/>
        <v>0</v>
      </c>
      <c r="BH175" s="144">
        <f t="shared" si="27"/>
        <v>0</v>
      </c>
      <c r="BI175" s="144">
        <f t="shared" si="28"/>
        <v>0</v>
      </c>
      <c r="BJ175" s="13" t="s">
        <v>110</v>
      </c>
      <c r="BK175" s="144">
        <f t="shared" si="29"/>
        <v>0</v>
      </c>
      <c r="BL175" s="13" t="s">
        <v>118</v>
      </c>
      <c r="BM175" s="235" t="s">
        <v>1266</v>
      </c>
    </row>
    <row r="176" spans="2:65" s="1" customFormat="1" ht="24.15" customHeight="1" x14ac:dyDescent="0.2">
      <c r="B176" s="25"/>
      <c r="C176" s="224" t="s">
        <v>300</v>
      </c>
      <c r="D176" s="224" t="s">
        <v>114</v>
      </c>
      <c r="E176" s="225" t="s">
        <v>1267</v>
      </c>
      <c r="F176" s="226" t="s">
        <v>1268</v>
      </c>
      <c r="G176" s="227" t="s">
        <v>230</v>
      </c>
      <c r="H176" s="228">
        <v>3</v>
      </c>
      <c r="I176" s="229"/>
      <c r="J176" s="229">
        <f t="shared" si="20"/>
        <v>0</v>
      </c>
      <c r="K176" s="230"/>
      <c r="L176" s="25"/>
      <c r="M176" s="231" t="s">
        <v>1</v>
      </c>
      <c r="N176" s="232" t="s">
        <v>32</v>
      </c>
      <c r="O176" s="233">
        <v>0.12717000000000001</v>
      </c>
      <c r="P176" s="233">
        <f t="shared" si="21"/>
        <v>0.38151000000000002</v>
      </c>
      <c r="Q176" s="233">
        <v>2.9952000000000001E-4</v>
      </c>
      <c r="R176" s="233">
        <f t="shared" si="22"/>
        <v>8.9856000000000007E-4</v>
      </c>
      <c r="S176" s="233">
        <v>0</v>
      </c>
      <c r="T176" s="234">
        <f t="shared" si="23"/>
        <v>0</v>
      </c>
      <c r="AR176" s="235" t="s">
        <v>118</v>
      </c>
      <c r="AT176" s="235" t="s">
        <v>114</v>
      </c>
      <c r="AU176" s="235" t="s">
        <v>110</v>
      </c>
      <c r="AY176" s="13" t="s">
        <v>111</v>
      </c>
      <c r="BE176" s="144">
        <f t="shared" si="24"/>
        <v>0</v>
      </c>
      <c r="BF176" s="144">
        <f t="shared" si="25"/>
        <v>0</v>
      </c>
      <c r="BG176" s="144">
        <f t="shared" si="26"/>
        <v>0</v>
      </c>
      <c r="BH176" s="144">
        <f t="shared" si="27"/>
        <v>0</v>
      </c>
      <c r="BI176" s="144">
        <f t="shared" si="28"/>
        <v>0</v>
      </c>
      <c r="BJ176" s="13" t="s">
        <v>110</v>
      </c>
      <c r="BK176" s="144">
        <f t="shared" si="29"/>
        <v>0</v>
      </c>
      <c r="BL176" s="13" t="s">
        <v>118</v>
      </c>
      <c r="BM176" s="235" t="s">
        <v>1269</v>
      </c>
    </row>
    <row r="177" spans="2:65" s="1" customFormat="1" ht="24.15" customHeight="1" x14ac:dyDescent="0.2">
      <c r="B177" s="25"/>
      <c r="C177" s="224" t="s">
        <v>306</v>
      </c>
      <c r="D177" s="224" t="s">
        <v>114</v>
      </c>
      <c r="E177" s="225" t="s">
        <v>1270</v>
      </c>
      <c r="F177" s="226" t="s">
        <v>1271</v>
      </c>
      <c r="G177" s="227" t="s">
        <v>230</v>
      </c>
      <c r="H177" s="228">
        <v>3</v>
      </c>
      <c r="I177" s="229"/>
      <c r="J177" s="229">
        <f t="shared" si="20"/>
        <v>0</v>
      </c>
      <c r="K177" s="230"/>
      <c r="L177" s="25"/>
      <c r="M177" s="246" t="s">
        <v>1</v>
      </c>
      <c r="N177" s="247" t="s">
        <v>32</v>
      </c>
      <c r="O177" s="248">
        <v>0.16622999999999999</v>
      </c>
      <c r="P177" s="248">
        <f t="shared" si="21"/>
        <v>0.49868999999999997</v>
      </c>
      <c r="Q177" s="248">
        <v>3.9167999999999999E-4</v>
      </c>
      <c r="R177" s="248">
        <f t="shared" si="22"/>
        <v>1.17504E-3</v>
      </c>
      <c r="S177" s="248">
        <v>0</v>
      </c>
      <c r="T177" s="249">
        <f t="shared" si="23"/>
        <v>0</v>
      </c>
      <c r="AR177" s="235" t="s">
        <v>118</v>
      </c>
      <c r="AT177" s="235" t="s">
        <v>114</v>
      </c>
      <c r="AU177" s="235" t="s">
        <v>110</v>
      </c>
      <c r="AY177" s="13" t="s">
        <v>111</v>
      </c>
      <c r="BE177" s="144">
        <f t="shared" si="24"/>
        <v>0</v>
      </c>
      <c r="BF177" s="144">
        <f t="shared" si="25"/>
        <v>0</v>
      </c>
      <c r="BG177" s="144">
        <f t="shared" si="26"/>
        <v>0</v>
      </c>
      <c r="BH177" s="144">
        <f t="shared" si="27"/>
        <v>0</v>
      </c>
      <c r="BI177" s="144">
        <f t="shared" si="28"/>
        <v>0</v>
      </c>
      <c r="BJ177" s="13" t="s">
        <v>110</v>
      </c>
      <c r="BK177" s="144">
        <f t="shared" si="29"/>
        <v>0</v>
      </c>
      <c r="BL177" s="13" t="s">
        <v>118</v>
      </c>
      <c r="BM177" s="235" t="s">
        <v>1272</v>
      </c>
    </row>
    <row r="178" spans="2:65" s="1" customFormat="1" ht="6.9" customHeight="1" x14ac:dyDescent="0.2">
      <c r="B178" s="40"/>
      <c r="C178" s="41"/>
      <c r="D178" s="41"/>
      <c r="E178" s="41"/>
      <c r="F178" s="41"/>
      <c r="G178" s="41"/>
      <c r="H178" s="41"/>
      <c r="I178" s="41"/>
      <c r="J178" s="41"/>
      <c r="K178" s="41"/>
      <c r="L178" s="25"/>
    </row>
    <row r="181" spans="2:65" ht="11.5" x14ac:dyDescent="0.2">
      <c r="F181" s="159" t="s">
        <v>1066</v>
      </c>
    </row>
    <row r="182" spans="2:65" ht="11.5" x14ac:dyDescent="0.25">
      <c r="F182" s="382" t="s">
        <v>1067</v>
      </c>
      <c r="G182" s="383"/>
      <c r="H182" s="383"/>
    </row>
    <row r="183" spans="2:65" ht="34.5" customHeight="1" x14ac:dyDescent="0.25">
      <c r="F183" s="382" t="s">
        <v>1072</v>
      </c>
      <c r="G183" s="384"/>
      <c r="H183" s="384"/>
    </row>
    <row r="184" spans="2:65" ht="36.5" customHeight="1" x14ac:dyDescent="0.25">
      <c r="F184" s="382" t="s">
        <v>1073</v>
      </c>
      <c r="G184" s="385"/>
      <c r="H184" s="385"/>
    </row>
    <row r="185" spans="2:65" ht="30" customHeight="1" x14ac:dyDescent="0.25">
      <c r="F185" s="382" t="s">
        <v>1074</v>
      </c>
      <c r="G185" s="385"/>
      <c r="H185" s="385"/>
    </row>
  </sheetData>
  <mergeCells count="13">
    <mergeCell ref="F182:H182"/>
    <mergeCell ref="F183:H183"/>
    <mergeCell ref="F184:H184"/>
    <mergeCell ref="F185:H185"/>
    <mergeCell ref="E87:H87"/>
    <mergeCell ref="E112:H112"/>
    <mergeCell ref="E114:H114"/>
    <mergeCell ref="E85:H85"/>
    <mergeCell ref="L2:V2"/>
    <mergeCell ref="E7:H7"/>
    <mergeCell ref="E9:H9"/>
    <mergeCell ref="E18:H18"/>
    <mergeCell ref="E27:H27"/>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457AF0-8D91-464C-8F7E-12C24BABE483}">
  <dimension ref="B2:BL139"/>
  <sheetViews>
    <sheetView showGridLines="0" topLeftCell="A104" workbookViewId="0">
      <selection activeCell="I121" sqref="I121:I127"/>
    </sheetView>
  </sheetViews>
  <sheetFormatPr defaultRowHeight="10" x14ac:dyDescent="0.2"/>
  <cols>
    <col min="1" max="1" width="8.33203125" customWidth="1"/>
    <col min="2" max="2" width="1.109375" customWidth="1"/>
    <col min="3" max="3" width="4.109375" customWidth="1"/>
    <col min="4" max="4" width="4.33203125" customWidth="1"/>
    <col min="5" max="5" width="17.109375" customWidth="1"/>
    <col min="6" max="6" width="50.88671875" customWidth="1"/>
    <col min="7" max="7" width="7.44140625" customWidth="1"/>
    <col min="8" max="8" width="14" customWidth="1"/>
    <col min="9" max="9" width="15.88671875" customWidth="1"/>
    <col min="10" max="10" width="22.33203125" customWidth="1"/>
    <col min="11" max="11" width="22.33203125" hidden="1" customWidth="1"/>
    <col min="12" max="12" width="9.33203125" hidden="1" customWidth="1"/>
    <col min="13" max="13" width="10.88671875" hidden="1" customWidth="1"/>
    <col min="14" max="19" width="14.109375" hidden="1" customWidth="1"/>
    <col min="20" max="20" width="16.33203125" hidden="1" customWidth="1"/>
    <col min="21" max="21" width="12.33203125" hidden="1" customWidth="1"/>
    <col min="22" max="22" width="16.33203125" hidden="1" customWidth="1"/>
    <col min="23" max="23" width="12.33203125" hidden="1" customWidth="1"/>
    <col min="24" max="24" width="15" hidden="1" customWidth="1"/>
    <col min="25" max="25" width="11" hidden="1" customWidth="1"/>
    <col min="26" max="26" width="15" hidden="1" customWidth="1"/>
    <col min="27" max="27" width="16.33203125" hidden="1" customWidth="1"/>
    <col min="28" max="28" width="11" hidden="1" customWidth="1"/>
    <col min="29" max="29" width="15" hidden="1" customWidth="1"/>
    <col min="30" max="30" width="16.33203125" hidden="1" customWidth="1"/>
    <col min="31" max="75" width="0" hidden="1" customWidth="1"/>
  </cols>
  <sheetData>
    <row r="2" spans="2:45" ht="36.9" customHeight="1" x14ac:dyDescent="0.2">
      <c r="L2" s="371" t="s">
        <v>5</v>
      </c>
      <c r="M2" s="346"/>
      <c r="N2" s="346"/>
      <c r="O2" s="346"/>
      <c r="P2" s="346"/>
      <c r="Q2" s="346"/>
      <c r="R2" s="346"/>
      <c r="S2" s="346"/>
      <c r="T2" s="346"/>
      <c r="U2" s="346"/>
      <c r="AS2" s="13" t="s">
        <v>75</v>
      </c>
    </row>
    <row r="3" spans="2:45" ht="6.9" customHeight="1" x14ac:dyDescent="0.2">
      <c r="B3" s="14"/>
      <c r="C3" s="15"/>
      <c r="D3" s="15"/>
      <c r="E3" s="15"/>
      <c r="F3" s="15"/>
      <c r="G3" s="15"/>
      <c r="H3" s="15"/>
      <c r="I3" s="15"/>
      <c r="J3" s="15"/>
      <c r="K3" s="15"/>
      <c r="L3" s="16"/>
      <c r="AS3" s="13" t="s">
        <v>66</v>
      </c>
    </row>
    <row r="4" spans="2:45" ht="24.9" customHeight="1" x14ac:dyDescent="0.2">
      <c r="B4" s="16"/>
      <c r="D4" s="17" t="s">
        <v>76</v>
      </c>
      <c r="L4" s="16"/>
      <c r="M4" s="84" t="s">
        <v>9</v>
      </c>
      <c r="AS4" s="13" t="s">
        <v>3</v>
      </c>
    </row>
    <row r="5" spans="2:45" ht="6.9" customHeight="1" x14ac:dyDescent="0.2">
      <c r="B5" s="16"/>
      <c r="L5" s="16"/>
    </row>
    <row r="6" spans="2:45" ht="12" customHeight="1" x14ac:dyDescent="0.2">
      <c r="B6" s="16"/>
      <c r="D6" s="22" t="s">
        <v>12</v>
      </c>
      <c r="L6" s="16"/>
    </row>
    <row r="7" spans="2:45" ht="16.5" customHeight="1" x14ac:dyDescent="0.2">
      <c r="B7" s="16"/>
      <c r="E7" s="380" t="str">
        <f>'Rekapitulácia stavby'!K6</f>
        <v>"Plynová kotolňa Staré Grunty 55, Bratislava" - modernizácia</v>
      </c>
      <c r="F7" s="381"/>
      <c r="G7" s="381"/>
      <c r="H7" s="381"/>
      <c r="L7" s="16"/>
    </row>
    <row r="8" spans="2:45" s="1" customFormat="1" ht="12" customHeight="1" x14ac:dyDescent="0.2">
      <c r="B8" s="25"/>
      <c r="D8" s="22" t="s">
        <v>77</v>
      </c>
      <c r="L8" s="25"/>
    </row>
    <row r="9" spans="2:45" s="1" customFormat="1" ht="16.5" customHeight="1" x14ac:dyDescent="0.2">
      <c r="B9" s="25"/>
      <c r="E9" s="368" t="s">
        <v>1277</v>
      </c>
      <c r="F9" s="379"/>
      <c r="G9" s="379"/>
      <c r="H9" s="379"/>
      <c r="L9" s="25"/>
    </row>
    <row r="10" spans="2:45" s="1" customFormat="1" x14ac:dyDescent="0.2">
      <c r="B10" s="25"/>
      <c r="L10" s="25"/>
    </row>
    <row r="11" spans="2:45" s="1" customFormat="1" ht="12" customHeight="1" x14ac:dyDescent="0.2">
      <c r="B11" s="25"/>
      <c r="D11" s="22" t="s">
        <v>13</v>
      </c>
      <c r="F11" s="20" t="s">
        <v>1</v>
      </c>
      <c r="I11" s="22" t="s">
        <v>14</v>
      </c>
      <c r="J11" s="20" t="s">
        <v>1</v>
      </c>
      <c r="L11" s="25"/>
    </row>
    <row r="12" spans="2:45" s="1" customFormat="1" ht="12" customHeight="1" x14ac:dyDescent="0.2">
      <c r="B12" s="25"/>
      <c r="D12" s="22" t="s">
        <v>15</v>
      </c>
      <c r="F12" s="20" t="s">
        <v>16</v>
      </c>
      <c r="I12" s="22" t="s">
        <v>17</v>
      </c>
      <c r="J12" s="48"/>
      <c r="L12" s="25"/>
    </row>
    <row r="13" spans="2:45" s="1" customFormat="1" ht="10.75" customHeight="1" x14ac:dyDescent="0.2">
      <c r="B13" s="25"/>
      <c r="L13" s="25"/>
    </row>
    <row r="14" spans="2:45" s="1" customFormat="1" ht="12" customHeight="1" x14ac:dyDescent="0.2">
      <c r="B14" s="25"/>
      <c r="D14" s="22" t="s">
        <v>18</v>
      </c>
      <c r="I14" s="22" t="s">
        <v>19</v>
      </c>
      <c r="J14" s="20" t="str">
        <f>IF('Rekapitulácia stavby'!AN10="","",'Rekapitulácia stavby'!AN10)</f>
        <v/>
      </c>
      <c r="L14" s="25"/>
    </row>
    <row r="15" spans="2:45" s="1" customFormat="1" ht="18" customHeight="1" x14ac:dyDescent="0.2">
      <c r="B15" s="25"/>
      <c r="E15" s="20" t="str">
        <f>IF('Rekapitulácia stavby'!E11="","",'Rekapitulácia stavby'!E11)</f>
        <v xml:space="preserve"> </v>
      </c>
      <c r="I15" s="22" t="s">
        <v>20</v>
      </c>
      <c r="J15" s="20" t="str">
        <f>IF('Rekapitulácia stavby'!AN11="","",'Rekapitulácia stavby'!AN11)</f>
        <v/>
      </c>
      <c r="L15" s="25"/>
    </row>
    <row r="16" spans="2:45" s="1" customFormat="1" ht="6.9" customHeight="1" x14ac:dyDescent="0.2">
      <c r="B16" s="25"/>
      <c r="L16" s="25"/>
    </row>
    <row r="17" spans="2:12" s="1" customFormat="1" ht="12" customHeight="1" x14ac:dyDescent="0.2">
      <c r="B17" s="25"/>
      <c r="D17" s="22" t="s">
        <v>21</v>
      </c>
      <c r="I17" s="22" t="s">
        <v>19</v>
      </c>
      <c r="J17" s="20" t="str">
        <f>'Rekapitulácia stavby'!AN13</f>
        <v/>
      </c>
      <c r="L17" s="25"/>
    </row>
    <row r="18" spans="2:12" s="1" customFormat="1" ht="18" customHeight="1" x14ac:dyDescent="0.2">
      <c r="B18" s="25"/>
      <c r="E18" s="345" t="str">
        <f>'Rekapitulácia stavby'!E14</f>
        <v xml:space="preserve"> </v>
      </c>
      <c r="F18" s="345"/>
      <c r="G18" s="345"/>
      <c r="H18" s="345"/>
      <c r="I18" s="22" t="s">
        <v>20</v>
      </c>
      <c r="J18" s="20" t="str">
        <f>'Rekapitulácia stavby'!AN14</f>
        <v/>
      </c>
      <c r="L18" s="25"/>
    </row>
    <row r="19" spans="2:12" s="1" customFormat="1" ht="6.9" customHeight="1" x14ac:dyDescent="0.2">
      <c r="B19" s="25"/>
      <c r="L19" s="25"/>
    </row>
    <row r="20" spans="2:12" s="1" customFormat="1" ht="12" customHeight="1" x14ac:dyDescent="0.2">
      <c r="B20" s="25"/>
      <c r="D20" s="22" t="s">
        <v>22</v>
      </c>
      <c r="I20" s="22" t="s">
        <v>19</v>
      </c>
      <c r="J20" s="20" t="str">
        <f>IF('Rekapitulácia stavby'!AN16="","",'Rekapitulácia stavby'!AN16)</f>
        <v/>
      </c>
      <c r="L20" s="25"/>
    </row>
    <row r="21" spans="2:12" s="1" customFormat="1" ht="18" customHeight="1" x14ac:dyDescent="0.2">
      <c r="B21" s="25"/>
      <c r="E21" s="20" t="str">
        <f>IF('Rekapitulácia stavby'!E17="","",'Rekapitulácia stavby'!E17)</f>
        <v xml:space="preserve"> </v>
      </c>
      <c r="I21" s="22" t="s">
        <v>20</v>
      </c>
      <c r="J21" s="20" t="str">
        <f>IF('Rekapitulácia stavby'!AN17="","",'Rekapitulácia stavby'!AN17)</f>
        <v/>
      </c>
      <c r="L21" s="25"/>
    </row>
    <row r="22" spans="2:12" s="1" customFormat="1" ht="6.9" customHeight="1" x14ac:dyDescent="0.2">
      <c r="B22" s="25"/>
      <c r="L22" s="25"/>
    </row>
    <row r="23" spans="2:12" s="1" customFormat="1" ht="12" customHeight="1" x14ac:dyDescent="0.2">
      <c r="B23" s="25"/>
      <c r="D23" s="22" t="s">
        <v>24</v>
      </c>
      <c r="I23" s="22" t="s">
        <v>19</v>
      </c>
      <c r="J23" s="20" t="str">
        <f>IF('Rekapitulácia stavby'!AN19="","",'Rekapitulácia stavby'!AN19)</f>
        <v/>
      </c>
      <c r="L23" s="25"/>
    </row>
    <row r="24" spans="2:12" s="1" customFormat="1" ht="18" customHeight="1" x14ac:dyDescent="0.2">
      <c r="B24" s="25"/>
      <c r="E24" s="20" t="str">
        <f>IF('Rekapitulácia stavby'!E20="","",'Rekapitulácia stavby'!E20)</f>
        <v xml:space="preserve"> </v>
      </c>
      <c r="I24" s="22" t="s">
        <v>20</v>
      </c>
      <c r="J24" s="20" t="str">
        <f>IF('Rekapitulácia stavby'!AN20="","",'Rekapitulácia stavby'!AN20)</f>
        <v/>
      </c>
      <c r="L24" s="25"/>
    </row>
    <row r="25" spans="2:12" s="1" customFormat="1" ht="6.9" customHeight="1" x14ac:dyDescent="0.2">
      <c r="B25" s="25"/>
      <c r="L25" s="25"/>
    </row>
    <row r="26" spans="2:12" s="1" customFormat="1" ht="12" customHeight="1" x14ac:dyDescent="0.2">
      <c r="B26" s="25"/>
      <c r="D26" s="22" t="s">
        <v>25</v>
      </c>
      <c r="L26" s="25"/>
    </row>
    <row r="27" spans="2:12" s="7" customFormat="1" ht="16.5" customHeight="1" x14ac:dyDescent="0.2">
      <c r="B27" s="85"/>
      <c r="E27" s="348" t="s">
        <v>1</v>
      </c>
      <c r="F27" s="348"/>
      <c r="G27" s="348"/>
      <c r="H27" s="348"/>
      <c r="L27" s="85"/>
    </row>
    <row r="28" spans="2:12" s="1" customFormat="1" ht="6.9" customHeight="1" x14ac:dyDescent="0.2">
      <c r="B28" s="25"/>
      <c r="L28" s="25"/>
    </row>
    <row r="29" spans="2:12" s="1" customFormat="1" ht="6.9" customHeight="1" x14ac:dyDescent="0.2">
      <c r="B29" s="25"/>
      <c r="D29" s="49"/>
      <c r="E29" s="49"/>
      <c r="F29" s="49"/>
      <c r="G29" s="49"/>
      <c r="H29" s="49"/>
      <c r="I29" s="49"/>
      <c r="J29" s="49"/>
      <c r="K29" s="49"/>
      <c r="L29" s="25"/>
    </row>
    <row r="30" spans="2:12" s="1" customFormat="1" ht="25.4" customHeight="1" x14ac:dyDescent="0.2">
      <c r="B30" s="25"/>
      <c r="D30" s="86" t="s">
        <v>26</v>
      </c>
      <c r="J30" s="62">
        <f>ROUND(J118, 2)</f>
        <v>0</v>
      </c>
      <c r="L30" s="25"/>
    </row>
    <row r="31" spans="2:12" s="1" customFormat="1" ht="6.9" customHeight="1" x14ac:dyDescent="0.2">
      <c r="B31" s="25"/>
      <c r="D31" s="49"/>
      <c r="E31" s="49"/>
      <c r="F31" s="49"/>
      <c r="G31" s="49"/>
      <c r="H31" s="49"/>
      <c r="I31" s="49"/>
      <c r="J31" s="49"/>
      <c r="K31" s="49"/>
      <c r="L31" s="25"/>
    </row>
    <row r="32" spans="2:12" s="1" customFormat="1" ht="14.4" customHeight="1" x14ac:dyDescent="0.2">
      <c r="B32" s="25"/>
      <c r="F32" s="28" t="s">
        <v>28</v>
      </c>
      <c r="I32" s="28" t="s">
        <v>27</v>
      </c>
      <c r="J32" s="28" t="s">
        <v>29</v>
      </c>
      <c r="L32" s="25"/>
    </row>
    <row r="33" spans="2:12" s="1" customFormat="1" ht="14.4" customHeight="1" x14ac:dyDescent="0.2">
      <c r="B33" s="25"/>
      <c r="D33" s="51" t="s">
        <v>30</v>
      </c>
      <c r="E33" s="30" t="s">
        <v>31</v>
      </c>
      <c r="F33" s="87" t="e">
        <f>ROUND((SUM(BD118:BD127)),  2)</f>
        <v>#REF!</v>
      </c>
      <c r="G33" s="88"/>
      <c r="H33" s="88"/>
      <c r="I33" s="89">
        <v>0.2</v>
      </c>
      <c r="J33" s="87" t="e">
        <f>ROUND(((SUM(BD118:BD127))*I33),  2)</f>
        <v>#REF!</v>
      </c>
      <c r="L33" s="25"/>
    </row>
    <row r="34" spans="2:12" s="1" customFormat="1" ht="14.4" customHeight="1" x14ac:dyDescent="0.2">
      <c r="B34" s="25"/>
      <c r="E34" s="30" t="s">
        <v>32</v>
      </c>
      <c r="F34" s="90" t="e">
        <f>ROUND((SUM(BE118:BE127)),  2)</f>
        <v>#REF!</v>
      </c>
      <c r="I34" s="91">
        <v>0.2</v>
      </c>
      <c r="J34" s="90">
        <f>J30*I34</f>
        <v>0</v>
      </c>
      <c r="L34" s="25"/>
    </row>
    <row r="35" spans="2:12" s="1" customFormat="1" ht="14.4" hidden="1" customHeight="1" x14ac:dyDescent="0.2">
      <c r="B35" s="25"/>
      <c r="E35" s="22" t="s">
        <v>33</v>
      </c>
      <c r="F35" s="90" t="e">
        <f>ROUND((SUM(BF118:BF127)),  2)</f>
        <v>#REF!</v>
      </c>
      <c r="I35" s="91">
        <v>0.2</v>
      </c>
      <c r="J35" s="90">
        <f>0</f>
        <v>0</v>
      </c>
      <c r="L35" s="25"/>
    </row>
    <row r="36" spans="2:12" s="1" customFormat="1" ht="14.4" hidden="1" customHeight="1" x14ac:dyDescent="0.2">
      <c r="B36" s="25"/>
      <c r="E36" s="22" t="s">
        <v>34</v>
      </c>
      <c r="F36" s="90" t="e">
        <f>ROUND((SUM(BG118:BG127)),  2)</f>
        <v>#REF!</v>
      </c>
      <c r="I36" s="91">
        <v>0.2</v>
      </c>
      <c r="J36" s="90">
        <f>0</f>
        <v>0</v>
      </c>
      <c r="L36" s="25"/>
    </row>
    <row r="37" spans="2:12" s="1" customFormat="1" ht="14.4" hidden="1" customHeight="1" x14ac:dyDescent="0.2">
      <c r="B37" s="25"/>
      <c r="E37" s="30" t="s">
        <v>35</v>
      </c>
      <c r="F37" s="87" t="e">
        <f>ROUND((SUM(BH118:BH127)),  2)</f>
        <v>#REF!</v>
      </c>
      <c r="G37" s="88"/>
      <c r="H37" s="88"/>
      <c r="I37" s="89">
        <v>0</v>
      </c>
      <c r="J37" s="87">
        <f>0</f>
        <v>0</v>
      </c>
      <c r="L37" s="25"/>
    </row>
    <row r="38" spans="2:12" s="1" customFormat="1" ht="6.9" customHeight="1" x14ac:dyDescent="0.2">
      <c r="B38" s="25"/>
      <c r="L38" s="25"/>
    </row>
    <row r="39" spans="2:12" s="1" customFormat="1" ht="25.4" customHeight="1" x14ac:dyDescent="0.2">
      <c r="B39" s="25"/>
      <c r="C39" s="92"/>
      <c r="D39" s="93" t="s">
        <v>36</v>
      </c>
      <c r="E39" s="53"/>
      <c r="F39" s="53"/>
      <c r="G39" s="94" t="s">
        <v>37</v>
      </c>
      <c r="H39" s="95" t="s">
        <v>38</v>
      </c>
      <c r="I39" s="53"/>
      <c r="J39" s="96">
        <f>J30+J34</f>
        <v>0</v>
      </c>
      <c r="K39" s="97"/>
      <c r="L39" s="25"/>
    </row>
    <row r="40" spans="2:12" s="1" customFormat="1" ht="14.4" customHeight="1" x14ac:dyDescent="0.2">
      <c r="B40" s="25"/>
      <c r="L40" s="25"/>
    </row>
    <row r="41" spans="2:12" ht="14.4" customHeight="1" x14ac:dyDescent="0.2">
      <c r="B41" s="16"/>
      <c r="L41" s="16"/>
    </row>
    <row r="42" spans="2:12" ht="14.4" customHeight="1" x14ac:dyDescent="0.2">
      <c r="B42" s="16"/>
      <c r="L42" s="16"/>
    </row>
    <row r="43" spans="2:12" ht="14.4" customHeight="1" x14ac:dyDescent="0.2">
      <c r="B43" s="16"/>
      <c r="L43" s="16"/>
    </row>
    <row r="44" spans="2:12" ht="14.4" customHeight="1" x14ac:dyDescent="0.2">
      <c r="B44" s="16"/>
      <c r="L44" s="16"/>
    </row>
    <row r="45" spans="2:12" ht="14.4" customHeight="1" x14ac:dyDescent="0.2">
      <c r="B45" s="16"/>
      <c r="L45" s="16"/>
    </row>
    <row r="46" spans="2:12" ht="14.4" customHeight="1" x14ac:dyDescent="0.2">
      <c r="B46" s="16"/>
      <c r="L46" s="16"/>
    </row>
    <row r="47" spans="2:12" ht="14.4" customHeight="1" x14ac:dyDescent="0.2">
      <c r="B47" s="16"/>
      <c r="L47" s="16"/>
    </row>
    <row r="48" spans="2:12" ht="14.4" customHeight="1" x14ac:dyDescent="0.2">
      <c r="B48" s="16"/>
      <c r="L48" s="16"/>
    </row>
    <row r="49" spans="2:12" ht="14.4" customHeight="1" x14ac:dyDescent="0.2">
      <c r="B49" s="16"/>
      <c r="L49" s="16"/>
    </row>
    <row r="50" spans="2:12" s="1" customFormat="1" ht="14.4" customHeight="1" x14ac:dyDescent="0.2">
      <c r="B50" s="25"/>
      <c r="D50" s="37" t="s">
        <v>39</v>
      </c>
      <c r="E50" s="38"/>
      <c r="F50" s="38"/>
      <c r="G50" s="37" t="s">
        <v>40</v>
      </c>
      <c r="H50" s="38"/>
      <c r="I50" s="38"/>
      <c r="J50" s="38"/>
      <c r="K50" s="38"/>
      <c r="L50" s="25"/>
    </row>
    <row r="51" spans="2:12" x14ac:dyDescent="0.2">
      <c r="B51" s="16"/>
      <c r="L51" s="16"/>
    </row>
    <row r="52" spans="2:12" x14ac:dyDescent="0.2">
      <c r="B52" s="16"/>
      <c r="L52" s="16"/>
    </row>
    <row r="53" spans="2:12" x14ac:dyDescent="0.2">
      <c r="B53" s="16"/>
      <c r="L53" s="16"/>
    </row>
    <row r="54" spans="2:12" x14ac:dyDescent="0.2">
      <c r="B54" s="16"/>
      <c r="L54" s="16"/>
    </row>
    <row r="55" spans="2:12" x14ac:dyDescent="0.2">
      <c r="B55" s="16"/>
      <c r="L55" s="16"/>
    </row>
    <row r="56" spans="2:12" x14ac:dyDescent="0.2">
      <c r="B56" s="16"/>
      <c r="L56" s="16"/>
    </row>
    <row r="57" spans="2:12" x14ac:dyDescent="0.2">
      <c r="B57" s="16"/>
      <c r="L57" s="16"/>
    </row>
    <row r="58" spans="2:12" x14ac:dyDescent="0.2">
      <c r="B58" s="16"/>
      <c r="L58" s="16"/>
    </row>
    <row r="59" spans="2:12" x14ac:dyDescent="0.2">
      <c r="B59" s="16"/>
      <c r="L59" s="16"/>
    </row>
    <row r="60" spans="2:12" x14ac:dyDescent="0.2">
      <c r="B60" s="16"/>
      <c r="L60" s="16"/>
    </row>
    <row r="61" spans="2:12" s="1" customFormat="1" ht="12.5" x14ac:dyDescent="0.2">
      <c r="B61" s="25"/>
      <c r="D61" s="39" t="s">
        <v>41</v>
      </c>
      <c r="E61" s="27"/>
      <c r="F61" s="98" t="s">
        <v>42</v>
      </c>
      <c r="G61" s="39" t="s">
        <v>41</v>
      </c>
      <c r="H61" s="27"/>
      <c r="I61" s="27"/>
      <c r="J61" s="99" t="s">
        <v>42</v>
      </c>
      <c r="K61" s="27"/>
      <c r="L61" s="25"/>
    </row>
    <row r="62" spans="2:12" x14ac:dyDescent="0.2">
      <c r="B62" s="16"/>
      <c r="L62" s="16"/>
    </row>
    <row r="63" spans="2:12" x14ac:dyDescent="0.2">
      <c r="B63" s="16"/>
      <c r="L63" s="16"/>
    </row>
    <row r="64" spans="2:12" x14ac:dyDescent="0.2">
      <c r="B64" s="16"/>
      <c r="L64" s="16"/>
    </row>
    <row r="65" spans="2:12" s="1" customFormat="1" ht="13" x14ac:dyDescent="0.2">
      <c r="B65" s="25"/>
      <c r="D65" s="37" t="s">
        <v>43</v>
      </c>
      <c r="E65" s="38"/>
      <c r="F65" s="38"/>
      <c r="G65" s="37" t="s">
        <v>44</v>
      </c>
      <c r="H65" s="38"/>
      <c r="I65" s="38"/>
      <c r="J65" s="38"/>
      <c r="K65" s="38"/>
      <c r="L65" s="25"/>
    </row>
    <row r="66" spans="2:12" x14ac:dyDescent="0.2">
      <c r="B66" s="16"/>
      <c r="L66" s="16"/>
    </row>
    <row r="67" spans="2:12" x14ac:dyDescent="0.2">
      <c r="B67" s="16"/>
      <c r="L67" s="16"/>
    </row>
    <row r="68" spans="2:12" x14ac:dyDescent="0.2">
      <c r="B68" s="16"/>
      <c r="L68" s="16"/>
    </row>
    <row r="69" spans="2:12" x14ac:dyDescent="0.2">
      <c r="B69" s="16"/>
      <c r="L69" s="16"/>
    </row>
    <row r="70" spans="2:12" x14ac:dyDescent="0.2">
      <c r="B70" s="16"/>
      <c r="L70" s="16"/>
    </row>
    <row r="71" spans="2:12" x14ac:dyDescent="0.2">
      <c r="B71" s="16"/>
      <c r="L71" s="16"/>
    </row>
    <row r="72" spans="2:12" x14ac:dyDescent="0.2">
      <c r="B72" s="16"/>
      <c r="L72" s="16"/>
    </row>
    <row r="73" spans="2:12" x14ac:dyDescent="0.2">
      <c r="B73" s="16"/>
      <c r="L73" s="16"/>
    </row>
    <row r="74" spans="2:12" x14ac:dyDescent="0.2">
      <c r="B74" s="16"/>
      <c r="L74" s="16"/>
    </row>
    <row r="75" spans="2:12" x14ac:dyDescent="0.2">
      <c r="B75" s="16"/>
      <c r="L75" s="16"/>
    </row>
    <row r="76" spans="2:12" s="1" customFormat="1" ht="12.5" x14ac:dyDescent="0.2">
      <c r="B76" s="25"/>
      <c r="D76" s="39" t="s">
        <v>41</v>
      </c>
      <c r="E76" s="27"/>
      <c r="F76" s="98" t="s">
        <v>42</v>
      </c>
      <c r="G76" s="39" t="s">
        <v>41</v>
      </c>
      <c r="H76" s="27"/>
      <c r="I76" s="27"/>
      <c r="J76" s="99" t="s">
        <v>42</v>
      </c>
      <c r="K76" s="27"/>
      <c r="L76" s="25"/>
    </row>
    <row r="77" spans="2:12" s="1" customFormat="1" ht="14.4" customHeight="1" x14ac:dyDescent="0.2">
      <c r="B77" s="40"/>
      <c r="C77" s="41"/>
      <c r="D77" s="41"/>
      <c r="E77" s="41"/>
      <c r="F77" s="41"/>
      <c r="G77" s="41"/>
      <c r="H77" s="41"/>
      <c r="I77" s="41"/>
      <c r="J77" s="41"/>
      <c r="K77" s="41"/>
      <c r="L77" s="25"/>
    </row>
    <row r="81" spans="2:46" s="1" customFormat="1" ht="6.9" customHeight="1" x14ac:dyDescent="0.2">
      <c r="B81" s="42"/>
      <c r="C81" s="43"/>
      <c r="D81" s="43"/>
      <c r="E81" s="43"/>
      <c r="F81" s="43"/>
      <c r="G81" s="43"/>
      <c r="H81" s="43"/>
      <c r="I81" s="43"/>
      <c r="J81" s="43"/>
      <c r="K81" s="43"/>
      <c r="L81" s="25"/>
    </row>
    <row r="82" spans="2:46" s="1" customFormat="1" ht="24.9" customHeight="1" x14ac:dyDescent="0.2">
      <c r="B82" s="25"/>
      <c r="C82" s="17" t="s">
        <v>79</v>
      </c>
      <c r="L82" s="25"/>
    </row>
    <row r="83" spans="2:46" s="1" customFormat="1" ht="6.9" customHeight="1" x14ac:dyDescent="0.2">
      <c r="B83" s="25"/>
      <c r="L83" s="25"/>
    </row>
    <row r="84" spans="2:46" s="1" customFormat="1" ht="12" customHeight="1" x14ac:dyDescent="0.2">
      <c r="B84" s="25"/>
      <c r="C84" s="22" t="s">
        <v>12</v>
      </c>
      <c r="L84" s="25"/>
    </row>
    <row r="85" spans="2:46" s="1" customFormat="1" ht="16.5" customHeight="1" x14ac:dyDescent="0.2">
      <c r="B85" s="25"/>
      <c r="E85" s="380" t="str">
        <f>E7</f>
        <v>"Plynová kotolňa Staré Grunty 55, Bratislava" - modernizácia</v>
      </c>
      <c r="F85" s="381"/>
      <c r="G85" s="381"/>
      <c r="H85" s="381"/>
      <c r="L85" s="25"/>
    </row>
    <row r="86" spans="2:46" s="1" customFormat="1" ht="12" customHeight="1" x14ac:dyDescent="0.2">
      <c r="B86" s="25"/>
      <c r="C86" s="22" t="s">
        <v>77</v>
      </c>
      <c r="L86" s="25"/>
    </row>
    <row r="87" spans="2:46" s="1" customFormat="1" ht="16.5" customHeight="1" x14ac:dyDescent="0.2">
      <c r="B87" s="25"/>
      <c r="E87" s="368" t="str">
        <f>E9</f>
        <v>04 - Súhrná časť</v>
      </c>
      <c r="F87" s="379"/>
      <c r="G87" s="379"/>
      <c r="H87" s="379"/>
      <c r="L87" s="25"/>
    </row>
    <row r="88" spans="2:46" s="1" customFormat="1" ht="6.9" customHeight="1" x14ac:dyDescent="0.2">
      <c r="B88" s="25"/>
      <c r="L88" s="25"/>
    </row>
    <row r="89" spans="2:46" s="1" customFormat="1" ht="12" customHeight="1" x14ac:dyDescent="0.2">
      <c r="B89" s="25"/>
      <c r="C89" s="22" t="s">
        <v>15</v>
      </c>
      <c r="F89" s="20" t="str">
        <f>F12</f>
        <v xml:space="preserve"> </v>
      </c>
      <c r="I89" s="22" t="s">
        <v>17</v>
      </c>
      <c r="J89" s="48" t="str">
        <f>IF(J12="","",J12)</f>
        <v/>
      </c>
      <c r="L89" s="25"/>
    </row>
    <row r="90" spans="2:46" s="1" customFormat="1" ht="6.9" customHeight="1" x14ac:dyDescent="0.2">
      <c r="B90" s="25"/>
      <c r="L90" s="25"/>
    </row>
    <row r="91" spans="2:46" s="1" customFormat="1" ht="15.15" customHeight="1" x14ac:dyDescent="0.2">
      <c r="B91" s="25"/>
      <c r="C91" s="22" t="s">
        <v>18</v>
      </c>
      <c r="F91" s="20" t="str">
        <f>E15</f>
        <v xml:space="preserve"> </v>
      </c>
      <c r="I91" s="22" t="s">
        <v>22</v>
      </c>
      <c r="J91" s="23" t="str">
        <f>E21</f>
        <v xml:space="preserve"> </v>
      </c>
      <c r="L91" s="25"/>
    </row>
    <row r="92" spans="2:46" s="1" customFormat="1" ht="15.15" customHeight="1" x14ac:dyDescent="0.2">
      <c r="B92" s="25"/>
      <c r="C92" s="22" t="s">
        <v>21</v>
      </c>
      <c r="F92" s="20" t="str">
        <f>IF(E18="","",E18)</f>
        <v xml:space="preserve"> </v>
      </c>
      <c r="I92" s="22" t="s">
        <v>24</v>
      </c>
      <c r="J92" s="23" t="str">
        <f>E24</f>
        <v xml:space="preserve"> </v>
      </c>
      <c r="L92" s="25"/>
    </row>
    <row r="93" spans="2:46" s="1" customFormat="1" ht="10.4" customHeight="1" x14ac:dyDescent="0.2">
      <c r="B93" s="25"/>
      <c r="L93" s="25"/>
    </row>
    <row r="94" spans="2:46" s="1" customFormat="1" ht="29.25" customHeight="1" x14ac:dyDescent="0.2">
      <c r="B94" s="25"/>
      <c r="C94" s="100" t="s">
        <v>80</v>
      </c>
      <c r="D94" s="92"/>
      <c r="E94" s="92"/>
      <c r="F94" s="92"/>
      <c r="G94" s="92"/>
      <c r="H94" s="92"/>
      <c r="I94" s="92"/>
      <c r="J94" s="101" t="s">
        <v>81</v>
      </c>
      <c r="K94" s="92"/>
      <c r="L94" s="25"/>
    </row>
    <row r="95" spans="2:46" s="1" customFormat="1" ht="10.4" customHeight="1" x14ac:dyDescent="0.2">
      <c r="B95" s="25"/>
      <c r="L95" s="25"/>
    </row>
    <row r="96" spans="2:46" s="1" customFormat="1" ht="22.75" customHeight="1" x14ac:dyDescent="0.2">
      <c r="B96" s="25"/>
      <c r="C96" s="102" t="s">
        <v>82</v>
      </c>
      <c r="J96" s="62">
        <f>J118</f>
        <v>0</v>
      </c>
      <c r="L96" s="25"/>
      <c r="AT96" s="13" t="s">
        <v>83</v>
      </c>
    </row>
    <row r="97" spans="2:12" s="8" customFormat="1" ht="24.9" customHeight="1" x14ac:dyDescent="0.2">
      <c r="B97" s="103"/>
      <c r="D97" s="104" t="s">
        <v>976</v>
      </c>
      <c r="E97" s="105"/>
      <c r="F97" s="105"/>
      <c r="G97" s="105"/>
      <c r="H97" s="105"/>
      <c r="I97" s="105"/>
      <c r="J97" s="106">
        <f>J119</f>
        <v>0</v>
      </c>
      <c r="L97" s="103"/>
    </row>
    <row r="98" spans="2:12" s="9" customFormat="1" ht="20" customHeight="1" x14ac:dyDescent="0.2">
      <c r="B98" s="107"/>
      <c r="D98" s="108" t="s">
        <v>1278</v>
      </c>
      <c r="E98" s="109"/>
      <c r="F98" s="109"/>
      <c r="G98" s="109"/>
      <c r="H98" s="109"/>
      <c r="I98" s="109"/>
      <c r="J98" s="110">
        <f>J120</f>
        <v>0</v>
      </c>
      <c r="L98" s="107"/>
    </row>
    <row r="99" spans="2:12" s="1" customFormat="1" ht="21.75" customHeight="1" x14ac:dyDescent="0.2">
      <c r="B99" s="25"/>
      <c r="L99" s="25"/>
    </row>
    <row r="100" spans="2:12" s="1" customFormat="1" ht="6.9" customHeight="1" x14ac:dyDescent="0.2">
      <c r="B100" s="40"/>
      <c r="C100" s="41"/>
      <c r="D100" s="41"/>
      <c r="E100" s="41"/>
      <c r="F100" s="41"/>
      <c r="G100" s="41"/>
      <c r="H100" s="41"/>
      <c r="I100" s="41"/>
      <c r="J100" s="41"/>
      <c r="K100" s="41"/>
      <c r="L100" s="25"/>
    </row>
    <row r="104" spans="2:12" s="1" customFormat="1" ht="6.9" customHeight="1" x14ac:dyDescent="0.2">
      <c r="B104" s="42"/>
      <c r="C104" s="43"/>
      <c r="D104" s="43"/>
      <c r="E104" s="43"/>
      <c r="F104" s="43"/>
      <c r="G104" s="43"/>
      <c r="H104" s="43"/>
      <c r="I104" s="43"/>
      <c r="J104" s="43"/>
      <c r="K104" s="43"/>
      <c r="L104" s="25"/>
    </row>
    <row r="105" spans="2:12" s="1" customFormat="1" ht="24.9" customHeight="1" x14ac:dyDescent="0.2">
      <c r="B105" s="25"/>
      <c r="C105" s="17" t="s">
        <v>96</v>
      </c>
      <c r="L105" s="25"/>
    </row>
    <row r="106" spans="2:12" s="1" customFormat="1" ht="6.9" customHeight="1" x14ac:dyDescent="0.2">
      <c r="B106" s="25"/>
      <c r="L106" s="25"/>
    </row>
    <row r="107" spans="2:12" s="1" customFormat="1" ht="12" customHeight="1" x14ac:dyDescent="0.2">
      <c r="B107" s="25"/>
      <c r="C107" s="22" t="s">
        <v>12</v>
      </c>
      <c r="L107" s="25"/>
    </row>
    <row r="108" spans="2:12" s="1" customFormat="1" ht="16.5" customHeight="1" x14ac:dyDescent="0.2">
      <c r="B108" s="25"/>
      <c r="E108" s="380" t="str">
        <f>E7</f>
        <v>"Plynová kotolňa Staré Grunty 55, Bratislava" - modernizácia</v>
      </c>
      <c r="F108" s="381"/>
      <c r="G108" s="381"/>
      <c r="H108" s="381"/>
      <c r="L108" s="25"/>
    </row>
    <row r="109" spans="2:12" s="1" customFormat="1" ht="12" customHeight="1" x14ac:dyDescent="0.2">
      <c r="B109" s="25"/>
      <c r="C109" s="22" t="s">
        <v>77</v>
      </c>
      <c r="L109" s="25"/>
    </row>
    <row r="110" spans="2:12" s="1" customFormat="1" ht="16.5" customHeight="1" x14ac:dyDescent="0.2">
      <c r="B110" s="25"/>
      <c r="E110" s="368" t="str">
        <f>E9</f>
        <v>04 - Súhrná časť</v>
      </c>
      <c r="F110" s="379"/>
      <c r="G110" s="379"/>
      <c r="H110" s="379"/>
      <c r="L110" s="25"/>
    </row>
    <row r="111" spans="2:12" s="1" customFormat="1" ht="6.9" customHeight="1" x14ac:dyDescent="0.2">
      <c r="B111" s="25"/>
      <c r="L111" s="25"/>
    </row>
    <row r="112" spans="2:12" s="1" customFormat="1" ht="12" customHeight="1" x14ac:dyDescent="0.2">
      <c r="B112" s="25"/>
      <c r="C112" s="22" t="s">
        <v>15</v>
      </c>
      <c r="F112" s="20" t="str">
        <f>F12</f>
        <v xml:space="preserve"> </v>
      </c>
      <c r="I112" s="22" t="s">
        <v>17</v>
      </c>
      <c r="J112" s="48" t="str">
        <f>IF(J12="","",J12)</f>
        <v/>
      </c>
      <c r="L112" s="25"/>
    </row>
    <row r="113" spans="2:64" s="1" customFormat="1" ht="6.9" customHeight="1" x14ac:dyDescent="0.2">
      <c r="B113" s="25"/>
      <c r="L113" s="25"/>
    </row>
    <row r="114" spans="2:64" s="1" customFormat="1" ht="15.15" customHeight="1" x14ac:dyDescent="0.2">
      <c r="B114" s="25"/>
      <c r="C114" s="22" t="s">
        <v>18</v>
      </c>
      <c r="F114" s="20" t="str">
        <f>E15</f>
        <v xml:space="preserve"> </v>
      </c>
      <c r="I114" s="22" t="s">
        <v>22</v>
      </c>
      <c r="J114" s="23" t="str">
        <f>E21</f>
        <v xml:space="preserve"> </v>
      </c>
      <c r="L114" s="25"/>
    </row>
    <row r="115" spans="2:64" s="1" customFormat="1" ht="15.15" customHeight="1" x14ac:dyDescent="0.2">
      <c r="B115" s="25"/>
      <c r="C115" s="22" t="s">
        <v>21</v>
      </c>
      <c r="F115" s="20" t="str">
        <f>IF(E18="","",E18)</f>
        <v xml:space="preserve"> </v>
      </c>
      <c r="I115" s="22" t="s">
        <v>24</v>
      </c>
      <c r="J115" s="23" t="str">
        <f>E24</f>
        <v xml:space="preserve"> </v>
      </c>
      <c r="L115" s="25"/>
    </row>
    <row r="116" spans="2:64" s="1" customFormat="1" ht="10.4" customHeight="1" x14ac:dyDescent="0.2">
      <c r="B116" s="25"/>
      <c r="L116" s="25"/>
    </row>
    <row r="117" spans="2:64" s="10" customFormat="1" ht="29.25" customHeight="1" x14ac:dyDescent="0.2">
      <c r="B117" s="111"/>
      <c r="C117" s="112" t="s">
        <v>97</v>
      </c>
      <c r="D117" s="113" t="s">
        <v>51</v>
      </c>
      <c r="E117" s="113" t="s">
        <v>47</v>
      </c>
      <c r="F117" s="113" t="s">
        <v>48</v>
      </c>
      <c r="G117" s="113" t="s">
        <v>98</v>
      </c>
      <c r="H117" s="113" t="s">
        <v>99</v>
      </c>
      <c r="I117" s="113" t="s">
        <v>100</v>
      </c>
      <c r="J117" s="114" t="s">
        <v>81</v>
      </c>
      <c r="K117" s="115" t="s">
        <v>101</v>
      </c>
      <c r="L117" s="111"/>
      <c r="M117" s="55" t="s">
        <v>1</v>
      </c>
      <c r="N117" s="56" t="s">
        <v>102</v>
      </c>
      <c r="O117" s="56" t="s">
        <v>103</v>
      </c>
      <c r="P117" s="56" t="s">
        <v>104</v>
      </c>
      <c r="Q117" s="56" t="s">
        <v>105</v>
      </c>
      <c r="R117" s="56" t="s">
        <v>106</v>
      </c>
      <c r="S117" s="57" t="s">
        <v>107</v>
      </c>
    </row>
    <row r="118" spans="2:64" s="1" customFormat="1" ht="22.75" customHeight="1" x14ac:dyDescent="0.35">
      <c r="B118" s="25"/>
      <c r="C118" s="60" t="s">
        <v>82</v>
      </c>
      <c r="J118" s="116">
        <f>J119</f>
        <v>0</v>
      </c>
      <c r="L118" s="25"/>
      <c r="M118" s="58"/>
      <c r="N118" s="49"/>
      <c r="O118" s="117" t="e">
        <f>O119</f>
        <v>#REF!</v>
      </c>
      <c r="P118" s="49"/>
      <c r="Q118" s="117" t="e">
        <f>Q119</f>
        <v>#REF!</v>
      </c>
      <c r="R118" s="49"/>
      <c r="S118" s="118" t="e">
        <f>S119</f>
        <v>#REF!</v>
      </c>
      <c r="AS118" s="13" t="s">
        <v>65</v>
      </c>
      <c r="AT118" s="13" t="s">
        <v>83</v>
      </c>
      <c r="BJ118" s="119" t="e">
        <f>BJ119</f>
        <v>#REF!</v>
      </c>
    </row>
    <row r="119" spans="2:64" s="11" customFormat="1" ht="26" customHeight="1" x14ac:dyDescent="0.35">
      <c r="B119" s="120"/>
      <c r="D119" s="121" t="s">
        <v>65</v>
      </c>
      <c r="E119" s="122" t="s">
        <v>981</v>
      </c>
      <c r="F119" s="122" t="s">
        <v>982</v>
      </c>
      <c r="J119" s="123">
        <f>J120</f>
        <v>0</v>
      </c>
      <c r="L119" s="120"/>
      <c r="M119" s="124"/>
      <c r="O119" s="125" t="e">
        <f>#REF!+#REF!+#REF!+O120</f>
        <v>#REF!</v>
      </c>
      <c r="Q119" s="125" t="e">
        <f>#REF!+#REF!+#REF!+Q120</f>
        <v>#REF!</v>
      </c>
      <c r="S119" s="126" t="e">
        <f>#REF!+#REF!+#REF!+S120</f>
        <v>#REF!</v>
      </c>
      <c r="AQ119" s="121" t="s">
        <v>72</v>
      </c>
      <c r="AS119" s="127" t="s">
        <v>65</v>
      </c>
      <c r="AT119" s="127" t="s">
        <v>66</v>
      </c>
      <c r="AX119" s="121" t="s">
        <v>111</v>
      </c>
      <c r="BJ119" s="128" t="e">
        <f>#REF!+#REF!+#REF!+BJ120</f>
        <v>#REF!</v>
      </c>
    </row>
    <row r="120" spans="2:64" s="11" customFormat="1" ht="22.75" customHeight="1" x14ac:dyDescent="0.25">
      <c r="B120" s="120"/>
      <c r="D120" s="121" t="s">
        <v>65</v>
      </c>
      <c r="E120" s="129" t="s">
        <v>149</v>
      </c>
      <c r="F120" s="129" t="s">
        <v>1279</v>
      </c>
      <c r="J120" s="130">
        <f>BJ120</f>
        <v>0</v>
      </c>
      <c r="L120" s="120"/>
      <c r="M120" s="124"/>
      <c r="O120" s="125">
        <f>SUM(O121:O127)</f>
        <v>3.9420000000000002</v>
      </c>
      <c r="Q120" s="125">
        <f>SUM(Q121:Q127)</f>
        <v>0</v>
      </c>
      <c r="S120" s="126">
        <f>SUM(S121:S127)</f>
        <v>0</v>
      </c>
      <c r="AQ120" s="121" t="s">
        <v>72</v>
      </c>
      <c r="AS120" s="127" t="s">
        <v>65</v>
      </c>
      <c r="AT120" s="127" t="s">
        <v>72</v>
      </c>
      <c r="AX120" s="121" t="s">
        <v>111</v>
      </c>
      <c r="BJ120" s="128">
        <f>SUM(BJ121:BJ127)</f>
        <v>0</v>
      </c>
    </row>
    <row r="121" spans="2:64" s="1" customFormat="1" ht="16.5" customHeight="1" x14ac:dyDescent="0.2">
      <c r="B121" s="131"/>
      <c r="C121" s="132">
        <v>1</v>
      </c>
      <c r="D121" s="132" t="s">
        <v>114</v>
      </c>
      <c r="E121" s="133" t="s">
        <v>1287</v>
      </c>
      <c r="F121" s="134" t="s">
        <v>1280</v>
      </c>
      <c r="G121" s="135" t="s">
        <v>230</v>
      </c>
      <c r="H121" s="136">
        <v>1</v>
      </c>
      <c r="I121" s="137"/>
      <c r="J121" s="137">
        <f t="shared" ref="J121:J127" si="0">ROUND(I121*H121,2)</f>
        <v>0</v>
      </c>
      <c r="K121" s="138"/>
      <c r="L121" s="25"/>
      <c r="M121" s="139" t="s">
        <v>1</v>
      </c>
      <c r="N121" s="141">
        <v>0.108</v>
      </c>
      <c r="O121" s="141">
        <f t="shared" ref="O121:O127" si="1">N121*H121</f>
        <v>0.108</v>
      </c>
      <c r="P121" s="141">
        <v>0</v>
      </c>
      <c r="Q121" s="141">
        <f t="shared" ref="Q121:Q127" si="2">P121*H121</f>
        <v>0</v>
      </c>
      <c r="R121" s="141">
        <v>0</v>
      </c>
      <c r="S121" s="142">
        <f t="shared" ref="S121:S127" si="3">R121*H121</f>
        <v>0</v>
      </c>
      <c r="AQ121" s="143" t="s">
        <v>129</v>
      </c>
      <c r="AS121" s="143" t="s">
        <v>114</v>
      </c>
      <c r="AT121" s="143" t="s">
        <v>110</v>
      </c>
      <c r="AX121" s="13" t="s">
        <v>111</v>
      </c>
      <c r="BD121" s="144" t="e">
        <f>IF(#REF!="základná",J121,0)</f>
        <v>#REF!</v>
      </c>
      <c r="BE121" s="144" t="e">
        <f>IF(#REF!="znížená",J121,0)</f>
        <v>#REF!</v>
      </c>
      <c r="BF121" s="144" t="e">
        <f>IF(#REF!="zákl. prenesená",J121,0)</f>
        <v>#REF!</v>
      </c>
      <c r="BG121" s="144" t="e">
        <f>IF(#REF!="zníž. prenesená",J121,0)</f>
        <v>#REF!</v>
      </c>
      <c r="BH121" s="144" t="e">
        <f>IF(#REF!="nulová",J121,0)</f>
        <v>#REF!</v>
      </c>
      <c r="BI121" s="13" t="s">
        <v>110</v>
      </c>
      <c r="BJ121" s="144">
        <f t="shared" ref="BJ121:BJ127" si="4">ROUND(I121*H121,2)</f>
        <v>0</v>
      </c>
      <c r="BK121" s="13" t="s">
        <v>129</v>
      </c>
      <c r="BL121" s="143" t="s">
        <v>1034</v>
      </c>
    </row>
    <row r="122" spans="2:64" s="1" customFormat="1" ht="21.75" customHeight="1" x14ac:dyDescent="0.2">
      <c r="B122" s="131"/>
      <c r="C122" s="132">
        <v>2</v>
      </c>
      <c r="D122" s="132" t="s">
        <v>114</v>
      </c>
      <c r="E122" s="133" t="s">
        <v>1288</v>
      </c>
      <c r="F122" s="134" t="s">
        <v>1281</v>
      </c>
      <c r="G122" s="135" t="s">
        <v>230</v>
      </c>
      <c r="H122" s="136">
        <v>1</v>
      </c>
      <c r="I122" s="137"/>
      <c r="J122" s="137">
        <f t="shared" si="0"/>
        <v>0</v>
      </c>
      <c r="K122" s="138"/>
      <c r="L122" s="25"/>
      <c r="M122" s="139" t="s">
        <v>1</v>
      </c>
      <c r="N122" s="141">
        <v>0.108</v>
      </c>
      <c r="O122" s="141">
        <f t="shared" si="1"/>
        <v>0.108</v>
      </c>
      <c r="P122" s="141">
        <v>0</v>
      </c>
      <c r="Q122" s="141">
        <f t="shared" si="2"/>
        <v>0</v>
      </c>
      <c r="R122" s="141">
        <v>0</v>
      </c>
      <c r="S122" s="142">
        <f t="shared" si="3"/>
        <v>0</v>
      </c>
      <c r="AQ122" s="143" t="s">
        <v>129</v>
      </c>
      <c r="AS122" s="143" t="s">
        <v>114</v>
      </c>
      <c r="AT122" s="143" t="s">
        <v>110</v>
      </c>
      <c r="AX122" s="13" t="s">
        <v>111</v>
      </c>
      <c r="BD122" s="144" t="e">
        <f>IF(#REF!="základná",J122,0)</f>
        <v>#REF!</v>
      </c>
      <c r="BE122" s="144" t="e">
        <f>IF(#REF!="znížená",J122,0)</f>
        <v>#REF!</v>
      </c>
      <c r="BF122" s="144" t="e">
        <f>IF(#REF!="zákl. prenesená",J122,0)</f>
        <v>#REF!</v>
      </c>
      <c r="BG122" s="144" t="e">
        <f>IF(#REF!="zníž. prenesená",J122,0)</f>
        <v>#REF!</v>
      </c>
      <c r="BH122" s="144" t="e">
        <f>IF(#REF!="nulová",J122,0)</f>
        <v>#REF!</v>
      </c>
      <c r="BI122" s="13" t="s">
        <v>110</v>
      </c>
      <c r="BJ122" s="144">
        <f t="shared" si="4"/>
        <v>0</v>
      </c>
      <c r="BK122" s="13" t="s">
        <v>129</v>
      </c>
      <c r="BL122" s="143" t="s">
        <v>1037</v>
      </c>
    </row>
    <row r="123" spans="2:64" s="1" customFormat="1" ht="16.5" customHeight="1" x14ac:dyDescent="0.2">
      <c r="B123" s="131"/>
      <c r="C123" s="132">
        <v>3</v>
      </c>
      <c r="D123" s="132" t="s">
        <v>114</v>
      </c>
      <c r="E123" s="133" t="s">
        <v>1289</v>
      </c>
      <c r="F123" s="134" t="s">
        <v>1282</v>
      </c>
      <c r="G123" s="135" t="s">
        <v>230</v>
      </c>
      <c r="H123" s="136">
        <v>1</v>
      </c>
      <c r="I123" s="137"/>
      <c r="J123" s="137">
        <f t="shared" si="0"/>
        <v>0</v>
      </c>
      <c r="K123" s="138"/>
      <c r="L123" s="25"/>
      <c r="M123" s="139" t="s">
        <v>1</v>
      </c>
      <c r="N123" s="141">
        <v>0.108</v>
      </c>
      <c r="O123" s="141">
        <f t="shared" si="1"/>
        <v>0.108</v>
      </c>
      <c r="P123" s="141">
        <v>0</v>
      </c>
      <c r="Q123" s="141">
        <f t="shared" si="2"/>
        <v>0</v>
      </c>
      <c r="R123" s="141">
        <v>0</v>
      </c>
      <c r="S123" s="142">
        <f t="shared" si="3"/>
        <v>0</v>
      </c>
      <c r="AQ123" s="143" t="s">
        <v>129</v>
      </c>
      <c r="AS123" s="143" t="s">
        <v>114</v>
      </c>
      <c r="AT123" s="143" t="s">
        <v>110</v>
      </c>
      <c r="AX123" s="13" t="s">
        <v>111</v>
      </c>
      <c r="BD123" s="144" t="e">
        <f>IF(#REF!="základná",J123,0)</f>
        <v>#REF!</v>
      </c>
      <c r="BE123" s="144" t="e">
        <f>IF(#REF!="znížená",J123,0)</f>
        <v>#REF!</v>
      </c>
      <c r="BF123" s="144" t="e">
        <f>IF(#REF!="zákl. prenesená",J123,0)</f>
        <v>#REF!</v>
      </c>
      <c r="BG123" s="144" t="e">
        <f>IF(#REF!="zníž. prenesená",J123,0)</f>
        <v>#REF!</v>
      </c>
      <c r="BH123" s="144" t="e">
        <f>IF(#REF!="nulová",J123,0)</f>
        <v>#REF!</v>
      </c>
      <c r="BI123" s="13" t="s">
        <v>110</v>
      </c>
      <c r="BJ123" s="144">
        <f t="shared" si="4"/>
        <v>0</v>
      </c>
      <c r="BK123" s="13" t="s">
        <v>129</v>
      </c>
      <c r="BL123" s="143" t="s">
        <v>1040</v>
      </c>
    </row>
    <row r="124" spans="2:64" s="1" customFormat="1" ht="24.15" customHeight="1" x14ac:dyDescent="0.2">
      <c r="B124" s="131"/>
      <c r="C124" s="132">
        <v>4</v>
      </c>
      <c r="D124" s="132" t="s">
        <v>114</v>
      </c>
      <c r="E124" s="133" t="s">
        <v>1290</v>
      </c>
      <c r="F124" s="134" t="s">
        <v>1283</v>
      </c>
      <c r="G124" s="135" t="s">
        <v>1003</v>
      </c>
      <c r="H124" s="136">
        <v>5</v>
      </c>
      <c r="I124" s="137"/>
      <c r="J124" s="137">
        <f t="shared" si="0"/>
        <v>0</v>
      </c>
      <c r="K124" s="138"/>
      <c r="L124" s="25"/>
      <c r="M124" s="139" t="s">
        <v>1</v>
      </c>
      <c r="N124" s="141">
        <v>0.108</v>
      </c>
      <c r="O124" s="141">
        <f t="shared" si="1"/>
        <v>0.54</v>
      </c>
      <c r="P124" s="141">
        <v>0</v>
      </c>
      <c r="Q124" s="141">
        <f t="shared" si="2"/>
        <v>0</v>
      </c>
      <c r="R124" s="141">
        <v>0</v>
      </c>
      <c r="S124" s="142">
        <f t="shared" si="3"/>
        <v>0</v>
      </c>
      <c r="AQ124" s="143" t="s">
        <v>129</v>
      </c>
      <c r="AS124" s="143" t="s">
        <v>114</v>
      </c>
      <c r="AT124" s="143" t="s">
        <v>110</v>
      </c>
      <c r="AX124" s="13" t="s">
        <v>111</v>
      </c>
      <c r="BD124" s="144" t="e">
        <f>IF(#REF!="základná",J124,0)</f>
        <v>#REF!</v>
      </c>
      <c r="BE124" s="144" t="e">
        <f>IF(#REF!="znížená",J124,0)</f>
        <v>#REF!</v>
      </c>
      <c r="BF124" s="144" t="e">
        <f>IF(#REF!="zákl. prenesená",J124,0)</f>
        <v>#REF!</v>
      </c>
      <c r="BG124" s="144" t="e">
        <f>IF(#REF!="zníž. prenesená",J124,0)</f>
        <v>#REF!</v>
      </c>
      <c r="BH124" s="144" t="e">
        <f>IF(#REF!="nulová",J124,0)</f>
        <v>#REF!</v>
      </c>
      <c r="BI124" s="13" t="s">
        <v>110</v>
      </c>
      <c r="BJ124" s="144">
        <f t="shared" si="4"/>
        <v>0</v>
      </c>
      <c r="BK124" s="13" t="s">
        <v>129</v>
      </c>
      <c r="BL124" s="143" t="s">
        <v>1043</v>
      </c>
    </row>
    <row r="125" spans="2:64" s="1" customFormat="1" ht="21.75" customHeight="1" x14ac:dyDescent="0.2">
      <c r="B125" s="131"/>
      <c r="C125" s="132">
        <v>5</v>
      </c>
      <c r="D125" s="132" t="s">
        <v>114</v>
      </c>
      <c r="E125" s="133" t="s">
        <v>1291</v>
      </c>
      <c r="F125" s="134" t="s">
        <v>1284</v>
      </c>
      <c r="G125" s="135" t="s">
        <v>283</v>
      </c>
      <c r="H125" s="136">
        <v>26.5</v>
      </c>
      <c r="I125" s="137"/>
      <c r="J125" s="137">
        <f t="shared" si="0"/>
        <v>0</v>
      </c>
      <c r="K125" s="138"/>
      <c r="L125" s="25"/>
      <c r="M125" s="139" t="s">
        <v>1</v>
      </c>
      <c r="N125" s="141">
        <v>0.108</v>
      </c>
      <c r="O125" s="141">
        <f t="shared" si="1"/>
        <v>2.8620000000000001</v>
      </c>
      <c r="P125" s="141">
        <v>0</v>
      </c>
      <c r="Q125" s="141">
        <f t="shared" si="2"/>
        <v>0</v>
      </c>
      <c r="R125" s="141">
        <v>0</v>
      </c>
      <c r="S125" s="142">
        <f t="shared" si="3"/>
        <v>0</v>
      </c>
      <c r="AQ125" s="143" t="s">
        <v>129</v>
      </c>
      <c r="AS125" s="143" t="s">
        <v>114</v>
      </c>
      <c r="AT125" s="143" t="s">
        <v>110</v>
      </c>
      <c r="AX125" s="13" t="s">
        <v>111</v>
      </c>
      <c r="BD125" s="144" t="e">
        <f>IF(#REF!="základná",J125,0)</f>
        <v>#REF!</v>
      </c>
      <c r="BE125" s="144" t="e">
        <f>IF(#REF!="znížená",J125,0)</f>
        <v>#REF!</v>
      </c>
      <c r="BF125" s="144" t="e">
        <f>IF(#REF!="zákl. prenesená",J125,0)</f>
        <v>#REF!</v>
      </c>
      <c r="BG125" s="144" t="e">
        <f>IF(#REF!="zníž. prenesená",J125,0)</f>
        <v>#REF!</v>
      </c>
      <c r="BH125" s="144" t="e">
        <f>IF(#REF!="nulová",J125,0)</f>
        <v>#REF!</v>
      </c>
      <c r="BI125" s="13" t="s">
        <v>110</v>
      </c>
      <c r="BJ125" s="144">
        <f t="shared" si="4"/>
        <v>0</v>
      </c>
      <c r="BK125" s="13" t="s">
        <v>129</v>
      </c>
      <c r="BL125" s="143" t="s">
        <v>1047</v>
      </c>
    </row>
    <row r="126" spans="2:64" s="1" customFormat="1" ht="24.15" customHeight="1" x14ac:dyDescent="0.2">
      <c r="B126" s="131"/>
      <c r="C126" s="132">
        <v>6</v>
      </c>
      <c r="D126" s="132" t="s">
        <v>114</v>
      </c>
      <c r="E126" s="133" t="s">
        <v>1292</v>
      </c>
      <c r="F126" s="134" t="s">
        <v>1285</v>
      </c>
      <c r="G126" s="135" t="s">
        <v>230</v>
      </c>
      <c r="H126" s="136">
        <v>1</v>
      </c>
      <c r="I126" s="137"/>
      <c r="J126" s="137">
        <f t="shared" si="0"/>
        <v>0</v>
      </c>
      <c r="K126" s="138"/>
      <c r="L126" s="25"/>
      <c r="M126" s="139" t="s">
        <v>1</v>
      </c>
      <c r="N126" s="141">
        <v>0.108</v>
      </c>
      <c r="O126" s="141">
        <f t="shared" si="1"/>
        <v>0.108</v>
      </c>
      <c r="P126" s="141">
        <v>0</v>
      </c>
      <c r="Q126" s="141">
        <f t="shared" si="2"/>
        <v>0</v>
      </c>
      <c r="R126" s="141">
        <v>0</v>
      </c>
      <c r="S126" s="142">
        <f t="shared" si="3"/>
        <v>0</v>
      </c>
      <c r="AQ126" s="143" t="s">
        <v>129</v>
      </c>
      <c r="AS126" s="143" t="s">
        <v>114</v>
      </c>
      <c r="AT126" s="143" t="s">
        <v>110</v>
      </c>
      <c r="AX126" s="13" t="s">
        <v>111</v>
      </c>
      <c r="BD126" s="144" t="e">
        <f>IF(#REF!="základná",J126,0)</f>
        <v>#REF!</v>
      </c>
      <c r="BE126" s="144" t="e">
        <f>IF(#REF!="znížená",J126,0)</f>
        <v>#REF!</v>
      </c>
      <c r="BF126" s="144" t="e">
        <f>IF(#REF!="zákl. prenesená",J126,0)</f>
        <v>#REF!</v>
      </c>
      <c r="BG126" s="144" t="e">
        <f>IF(#REF!="zníž. prenesená",J126,0)</f>
        <v>#REF!</v>
      </c>
      <c r="BH126" s="144" t="e">
        <f>IF(#REF!="nulová",J126,0)</f>
        <v>#REF!</v>
      </c>
      <c r="BI126" s="13" t="s">
        <v>110</v>
      </c>
      <c r="BJ126" s="144">
        <f t="shared" si="4"/>
        <v>0</v>
      </c>
      <c r="BK126" s="13" t="s">
        <v>129</v>
      </c>
      <c r="BL126" s="143" t="s">
        <v>1050</v>
      </c>
    </row>
    <row r="127" spans="2:64" s="1" customFormat="1" ht="24.15" customHeight="1" x14ac:dyDescent="0.2">
      <c r="B127" s="131"/>
      <c r="C127" s="132">
        <v>7</v>
      </c>
      <c r="D127" s="132" t="s">
        <v>114</v>
      </c>
      <c r="E127" s="133" t="s">
        <v>1293</v>
      </c>
      <c r="F127" s="134" t="s">
        <v>1286</v>
      </c>
      <c r="G127" s="135" t="s">
        <v>230</v>
      </c>
      <c r="H127" s="136">
        <v>1</v>
      </c>
      <c r="I127" s="137"/>
      <c r="J127" s="137">
        <f t="shared" si="0"/>
        <v>0</v>
      </c>
      <c r="K127" s="138"/>
      <c r="L127" s="25"/>
      <c r="M127" s="139" t="s">
        <v>1</v>
      </c>
      <c r="N127" s="141">
        <v>0.108</v>
      </c>
      <c r="O127" s="141">
        <f t="shared" si="1"/>
        <v>0.108</v>
      </c>
      <c r="P127" s="141">
        <v>0</v>
      </c>
      <c r="Q127" s="141">
        <f t="shared" si="2"/>
        <v>0</v>
      </c>
      <c r="R127" s="141">
        <v>0</v>
      </c>
      <c r="S127" s="142">
        <f t="shared" si="3"/>
        <v>0</v>
      </c>
      <c r="AQ127" s="143" t="s">
        <v>129</v>
      </c>
      <c r="AS127" s="143" t="s">
        <v>114</v>
      </c>
      <c r="AT127" s="143" t="s">
        <v>110</v>
      </c>
      <c r="AX127" s="13" t="s">
        <v>111</v>
      </c>
      <c r="BD127" s="144" t="e">
        <f>IF(#REF!="základná",J127,0)</f>
        <v>#REF!</v>
      </c>
      <c r="BE127" s="144" t="e">
        <f>IF(#REF!="znížená",J127,0)</f>
        <v>#REF!</v>
      </c>
      <c r="BF127" s="144" t="e">
        <f>IF(#REF!="zákl. prenesená",J127,0)</f>
        <v>#REF!</v>
      </c>
      <c r="BG127" s="144" t="e">
        <f>IF(#REF!="zníž. prenesená",J127,0)</f>
        <v>#REF!</v>
      </c>
      <c r="BH127" s="144" t="e">
        <f>IF(#REF!="nulová",J127,0)</f>
        <v>#REF!</v>
      </c>
      <c r="BI127" s="13" t="s">
        <v>110</v>
      </c>
      <c r="BJ127" s="144">
        <f t="shared" si="4"/>
        <v>0</v>
      </c>
      <c r="BK127" s="13" t="s">
        <v>129</v>
      </c>
      <c r="BL127" s="143" t="s">
        <v>1053</v>
      </c>
    </row>
    <row r="128" spans="2:64" s="1" customFormat="1" ht="6.9" customHeight="1" x14ac:dyDescent="0.2">
      <c r="B128" s="40"/>
      <c r="C128" s="41"/>
      <c r="D128" s="41"/>
      <c r="E128" s="41"/>
      <c r="F128" s="41"/>
      <c r="G128" s="41"/>
      <c r="H128" s="41"/>
      <c r="I128" s="41"/>
      <c r="J128" s="41"/>
      <c r="K128" s="41"/>
      <c r="L128" s="25"/>
    </row>
    <row r="131" spans="6:8" ht="11.5" x14ac:dyDescent="0.2">
      <c r="F131" s="159" t="s">
        <v>1066</v>
      </c>
    </row>
    <row r="132" spans="6:8" s="161" customFormat="1" ht="11.5" x14ac:dyDescent="0.25">
      <c r="F132" s="382" t="s">
        <v>1067</v>
      </c>
      <c r="G132" s="383"/>
      <c r="H132" s="383"/>
    </row>
    <row r="133" spans="6:8" s="161" customFormat="1" ht="45" customHeight="1" x14ac:dyDescent="0.25">
      <c r="F133" s="382" t="s">
        <v>1072</v>
      </c>
      <c r="G133" s="384"/>
      <c r="H133" s="384"/>
    </row>
    <row r="134" spans="6:8" s="161" customFormat="1" ht="45" customHeight="1" x14ac:dyDescent="0.25">
      <c r="F134" s="382" t="s">
        <v>1073</v>
      </c>
      <c r="G134" s="385"/>
      <c r="H134" s="385"/>
    </row>
    <row r="135" spans="6:8" s="161" customFormat="1" ht="45" customHeight="1" x14ac:dyDescent="0.25">
      <c r="F135" s="382" t="s">
        <v>1074</v>
      </c>
      <c r="G135" s="385"/>
      <c r="H135" s="385"/>
    </row>
    <row r="136" spans="6:8" s="161" customFormat="1" ht="11.5" x14ac:dyDescent="0.25"/>
    <row r="137" spans="6:8" s="161" customFormat="1" ht="11.5" x14ac:dyDescent="0.25"/>
    <row r="138" spans="6:8" s="161" customFormat="1" ht="11.5" x14ac:dyDescent="0.25"/>
    <row r="139" spans="6:8" s="161" customFormat="1" ht="11.5" x14ac:dyDescent="0.25"/>
  </sheetData>
  <mergeCells count="13">
    <mergeCell ref="F135:H135"/>
    <mergeCell ref="E87:H87"/>
    <mergeCell ref="E108:H108"/>
    <mergeCell ref="E110:H110"/>
    <mergeCell ref="F132:H132"/>
    <mergeCell ref="F133:H133"/>
    <mergeCell ref="F134:H134"/>
    <mergeCell ref="E85:H85"/>
    <mergeCell ref="L2:U2"/>
    <mergeCell ref="E7:H7"/>
    <mergeCell ref="E9:H9"/>
    <mergeCell ref="E18:H18"/>
    <mergeCell ref="E27:H27"/>
  </mergeCells>
  <phoneticPr fontId="0" type="noConversion"/>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AA64D6-F724-4247-B307-EB48E359A4C6}">
  <sheetPr>
    <pageSetUpPr fitToPage="1"/>
  </sheetPr>
  <dimension ref="A1:I158"/>
  <sheetViews>
    <sheetView showGridLines="0" topLeftCell="A103" workbookViewId="0">
      <selection activeCell="E142" sqref="E142:E149"/>
    </sheetView>
  </sheetViews>
  <sheetFormatPr defaultColWidth="11.6640625" defaultRowHeight="14" x14ac:dyDescent="0.3"/>
  <cols>
    <col min="1" max="1" width="11.5546875" style="264" bestFit="1" customWidth="1"/>
    <col min="2" max="2" width="105.5546875" style="263" bestFit="1" customWidth="1"/>
    <col min="3" max="3" width="9.44140625" style="264" bestFit="1" customWidth="1"/>
    <col min="4" max="4" width="11.5546875" style="264" bestFit="1" customWidth="1"/>
    <col min="5" max="5" width="17.33203125" style="296" bestFit="1" customWidth="1"/>
    <col min="6" max="6" width="17.33203125" style="263" bestFit="1" customWidth="1"/>
    <col min="7" max="7" width="14" style="263" customWidth="1"/>
    <col min="8" max="16384" width="11.6640625" style="263"/>
  </cols>
  <sheetData>
    <row r="1" spans="1:9" x14ac:dyDescent="0.3">
      <c r="A1" s="260" t="s">
        <v>1300</v>
      </c>
      <c r="B1" s="260" t="s">
        <v>1301</v>
      </c>
      <c r="C1" s="260" t="s">
        <v>1302</v>
      </c>
      <c r="D1" s="260" t="s">
        <v>1303</v>
      </c>
      <c r="E1" s="261" t="s">
        <v>1304</v>
      </c>
      <c r="F1" s="262" t="s">
        <v>1305</v>
      </c>
    </row>
    <row r="2" spans="1:9" x14ac:dyDescent="0.3">
      <c r="A2" s="392" t="s">
        <v>1306</v>
      </c>
      <c r="B2" s="392"/>
      <c r="C2" s="392"/>
      <c r="D2" s="392"/>
      <c r="E2" s="392"/>
      <c r="F2" s="392"/>
      <c r="G2" s="264"/>
    </row>
    <row r="3" spans="1:9" x14ac:dyDescent="0.3">
      <c r="A3" s="265">
        <v>1</v>
      </c>
      <c r="B3" s="266" t="s">
        <v>1307</v>
      </c>
      <c r="C3" s="267" t="s">
        <v>230</v>
      </c>
      <c r="D3" s="268">
        <v>1</v>
      </c>
      <c r="E3" s="269"/>
      <c r="F3" s="270">
        <f>E3*D3</f>
        <v>0</v>
      </c>
      <c r="G3" s="271"/>
    </row>
    <row r="4" spans="1:9" x14ac:dyDescent="0.3">
      <c r="A4" s="265">
        <v>2</v>
      </c>
      <c r="B4" s="266" t="s">
        <v>1308</v>
      </c>
      <c r="C4" s="267" t="s">
        <v>230</v>
      </c>
      <c r="D4" s="272">
        <v>8</v>
      </c>
      <c r="E4" s="273"/>
      <c r="F4" s="270">
        <f t="shared" ref="F4:F11" si="0">E4*D4</f>
        <v>0</v>
      </c>
      <c r="G4" s="271"/>
    </row>
    <row r="5" spans="1:9" x14ac:dyDescent="0.3">
      <c r="A5" s="265">
        <v>3</v>
      </c>
      <c r="B5" s="266" t="s">
        <v>1309</v>
      </c>
      <c r="C5" s="267" t="s">
        <v>230</v>
      </c>
      <c r="D5" s="272">
        <v>8</v>
      </c>
      <c r="E5" s="273"/>
      <c r="F5" s="270">
        <f t="shared" si="0"/>
        <v>0</v>
      </c>
      <c r="G5" s="271"/>
    </row>
    <row r="6" spans="1:9" x14ac:dyDescent="0.3">
      <c r="A6" s="265">
        <v>4</v>
      </c>
      <c r="B6" s="266" t="s">
        <v>1310</v>
      </c>
      <c r="C6" s="267" t="s">
        <v>230</v>
      </c>
      <c r="D6" s="272">
        <v>1</v>
      </c>
      <c r="E6" s="273"/>
      <c r="F6" s="270">
        <f t="shared" si="0"/>
        <v>0</v>
      </c>
      <c r="G6" s="271"/>
    </row>
    <row r="7" spans="1:9" x14ac:dyDescent="0.3">
      <c r="A7" s="265">
        <v>5</v>
      </c>
      <c r="B7" s="266" t="s">
        <v>1311</v>
      </c>
      <c r="C7" s="267" t="s">
        <v>230</v>
      </c>
      <c r="D7" s="272">
        <v>3</v>
      </c>
      <c r="E7" s="273"/>
      <c r="F7" s="270">
        <f t="shared" si="0"/>
        <v>0</v>
      </c>
      <c r="G7" s="271"/>
    </row>
    <row r="8" spans="1:9" x14ac:dyDescent="0.3">
      <c r="A8" s="265">
        <v>6</v>
      </c>
      <c r="B8" s="266" t="s">
        <v>1312</v>
      </c>
      <c r="C8" s="267" t="s">
        <v>230</v>
      </c>
      <c r="D8" s="272">
        <v>8</v>
      </c>
      <c r="E8" s="273"/>
      <c r="F8" s="270">
        <f t="shared" si="0"/>
        <v>0</v>
      </c>
      <c r="G8" s="271"/>
    </row>
    <row r="9" spans="1:9" x14ac:dyDescent="0.3">
      <c r="A9" s="265">
        <v>7</v>
      </c>
      <c r="B9" s="266" t="s">
        <v>1313</v>
      </c>
      <c r="C9" s="267" t="s">
        <v>230</v>
      </c>
      <c r="D9" s="272">
        <v>1</v>
      </c>
      <c r="E9" s="273"/>
      <c r="F9" s="270">
        <f t="shared" si="0"/>
        <v>0</v>
      </c>
      <c r="G9" s="271"/>
      <c r="I9"/>
    </row>
    <row r="10" spans="1:9" x14ac:dyDescent="0.3">
      <c r="A10" s="265">
        <v>8</v>
      </c>
      <c r="B10" s="266" t="s">
        <v>1314</v>
      </c>
      <c r="C10" s="267" t="s">
        <v>230</v>
      </c>
      <c r="D10" s="272">
        <v>1</v>
      </c>
      <c r="E10" s="273"/>
      <c r="F10" s="270">
        <f t="shared" si="0"/>
        <v>0</v>
      </c>
      <c r="G10" s="271"/>
    </row>
    <row r="11" spans="1:9" x14ac:dyDescent="0.3">
      <c r="A11" s="265">
        <v>9</v>
      </c>
      <c r="B11" s="266" t="s">
        <v>1315</v>
      </c>
      <c r="C11" s="267" t="s">
        <v>230</v>
      </c>
      <c r="D11" s="272">
        <v>1</v>
      </c>
      <c r="E11" s="273"/>
      <c r="F11" s="270">
        <f t="shared" si="0"/>
        <v>0</v>
      </c>
      <c r="G11" s="271"/>
    </row>
    <row r="12" spans="1:9" x14ac:dyDescent="0.3">
      <c r="A12" s="265">
        <v>10</v>
      </c>
      <c r="B12" s="266" t="s">
        <v>1316</v>
      </c>
      <c r="C12" s="267" t="s">
        <v>230</v>
      </c>
      <c r="D12" s="272">
        <v>2</v>
      </c>
      <c r="E12" s="273"/>
      <c r="F12" s="270">
        <f>E12*D12</f>
        <v>0</v>
      </c>
      <c r="G12" s="271"/>
    </row>
    <row r="13" spans="1:9" x14ac:dyDescent="0.3">
      <c r="A13" s="265">
        <v>11</v>
      </c>
      <c r="B13" s="266" t="s">
        <v>1317</v>
      </c>
      <c r="C13" s="267" t="s">
        <v>230</v>
      </c>
      <c r="D13" s="272">
        <v>1</v>
      </c>
      <c r="E13" s="273"/>
      <c r="F13" s="270">
        <f>E13*D13</f>
        <v>0</v>
      </c>
      <c r="G13" s="271"/>
    </row>
    <row r="14" spans="1:9" x14ac:dyDescent="0.3">
      <c r="A14" s="392" t="s">
        <v>1318</v>
      </c>
      <c r="B14" s="392"/>
      <c r="C14" s="392"/>
      <c r="D14" s="392"/>
      <c r="E14" s="392"/>
      <c r="F14" s="392"/>
    </row>
    <row r="15" spans="1:9" x14ac:dyDescent="0.3">
      <c r="A15" s="265"/>
      <c r="B15" s="274" t="s">
        <v>1319</v>
      </c>
      <c r="C15" s="272"/>
      <c r="D15" s="272"/>
      <c r="E15" s="275"/>
      <c r="F15" s="270"/>
    </row>
    <row r="16" spans="1:9" ht="28" x14ac:dyDescent="0.3">
      <c r="A16" s="265">
        <v>12</v>
      </c>
      <c r="B16" s="276" t="s">
        <v>1320</v>
      </c>
      <c r="C16" s="272" t="s">
        <v>230</v>
      </c>
      <c r="D16" s="272">
        <v>1</v>
      </c>
      <c r="E16" s="270"/>
      <c r="F16" s="270">
        <f t="shared" ref="F16:F25" si="1">E16*D16</f>
        <v>0</v>
      </c>
    </row>
    <row r="17" spans="1:6" x14ac:dyDescent="0.3">
      <c r="A17" s="265">
        <v>13</v>
      </c>
      <c r="B17" s="276" t="s">
        <v>1321</v>
      </c>
      <c r="C17" s="272" t="s">
        <v>230</v>
      </c>
      <c r="D17" s="272">
        <v>1</v>
      </c>
      <c r="E17" s="270"/>
      <c r="F17" s="270">
        <f t="shared" si="1"/>
        <v>0</v>
      </c>
    </row>
    <row r="18" spans="1:6" x14ac:dyDescent="0.3">
      <c r="A18" s="265">
        <v>14</v>
      </c>
      <c r="B18" s="276" t="s">
        <v>1322</v>
      </c>
      <c r="C18" s="272" t="s">
        <v>230</v>
      </c>
      <c r="D18" s="272">
        <v>1</v>
      </c>
      <c r="E18" s="270"/>
      <c r="F18" s="270">
        <f t="shared" si="1"/>
        <v>0</v>
      </c>
    </row>
    <row r="19" spans="1:6" x14ac:dyDescent="0.3">
      <c r="A19" s="265">
        <v>15</v>
      </c>
      <c r="B19" s="263" t="s">
        <v>1323</v>
      </c>
      <c r="C19" s="272" t="s">
        <v>230</v>
      </c>
      <c r="D19" s="272">
        <v>1</v>
      </c>
      <c r="E19" s="270"/>
      <c r="F19" s="270">
        <f t="shared" si="1"/>
        <v>0</v>
      </c>
    </row>
    <row r="20" spans="1:6" x14ac:dyDescent="0.3">
      <c r="A20" s="265">
        <v>16</v>
      </c>
      <c r="B20" s="277" t="s">
        <v>1324</v>
      </c>
      <c r="C20" s="272" t="s">
        <v>230</v>
      </c>
      <c r="D20" s="272">
        <v>1</v>
      </c>
      <c r="E20" s="270"/>
      <c r="F20" s="270">
        <f t="shared" si="1"/>
        <v>0</v>
      </c>
    </row>
    <row r="21" spans="1:6" x14ac:dyDescent="0.3">
      <c r="A21" s="265">
        <v>17</v>
      </c>
      <c r="B21" s="266" t="s">
        <v>1325</v>
      </c>
      <c r="C21" s="272" t="s">
        <v>230</v>
      </c>
      <c r="D21" s="272">
        <v>1</v>
      </c>
      <c r="E21" s="270"/>
      <c r="F21" s="270">
        <f t="shared" si="1"/>
        <v>0</v>
      </c>
    </row>
    <row r="22" spans="1:6" x14ac:dyDescent="0.3">
      <c r="A22" s="265">
        <v>18</v>
      </c>
      <c r="B22" s="266" t="s">
        <v>1326</v>
      </c>
      <c r="C22" s="272" t="s">
        <v>230</v>
      </c>
      <c r="D22" s="272">
        <v>1</v>
      </c>
      <c r="E22" s="270"/>
      <c r="F22" s="270">
        <f t="shared" si="1"/>
        <v>0</v>
      </c>
    </row>
    <row r="23" spans="1:6" x14ac:dyDescent="0.3">
      <c r="A23" s="265"/>
      <c r="B23" s="274" t="s">
        <v>1327</v>
      </c>
      <c r="C23" s="272"/>
      <c r="D23" s="272"/>
      <c r="E23" s="275"/>
      <c r="F23" s="270"/>
    </row>
    <row r="24" spans="1:6" ht="28" x14ac:dyDescent="0.3">
      <c r="A24" s="265">
        <v>19</v>
      </c>
      <c r="B24" s="276" t="s">
        <v>1320</v>
      </c>
      <c r="C24" s="272" t="s">
        <v>230</v>
      </c>
      <c r="D24" s="272">
        <v>6</v>
      </c>
      <c r="E24" s="270"/>
      <c r="F24" s="270">
        <f t="shared" si="1"/>
        <v>0</v>
      </c>
    </row>
    <row r="25" spans="1:6" x14ac:dyDescent="0.3">
      <c r="A25" s="265">
        <v>20</v>
      </c>
      <c r="B25" s="266" t="s">
        <v>1325</v>
      </c>
      <c r="C25" s="272" t="s">
        <v>230</v>
      </c>
      <c r="D25" s="272">
        <v>6</v>
      </c>
      <c r="E25" s="270"/>
      <c r="F25" s="270">
        <f t="shared" si="1"/>
        <v>0</v>
      </c>
    </row>
    <row r="26" spans="1:6" x14ac:dyDescent="0.3">
      <c r="A26" s="392" t="s">
        <v>1328</v>
      </c>
      <c r="B26" s="392"/>
      <c r="C26" s="392"/>
      <c r="D26" s="392"/>
      <c r="E26" s="392"/>
      <c r="F26" s="392"/>
    </row>
    <row r="27" spans="1:6" x14ac:dyDescent="0.3">
      <c r="A27" s="272">
        <v>21</v>
      </c>
      <c r="B27" s="276" t="s">
        <v>1329</v>
      </c>
      <c r="C27" s="272" t="s">
        <v>230</v>
      </c>
      <c r="D27" s="272">
        <v>1</v>
      </c>
      <c r="E27" s="273"/>
      <c r="F27" s="270">
        <f t="shared" ref="F27:F74" si="2">E27*D27</f>
        <v>0</v>
      </c>
    </row>
    <row r="28" spans="1:6" x14ac:dyDescent="0.3">
      <c r="A28" s="272">
        <v>22</v>
      </c>
      <c r="B28" s="276" t="s">
        <v>1330</v>
      </c>
      <c r="C28" s="272" t="s">
        <v>230</v>
      </c>
      <c r="D28" s="272">
        <v>1</v>
      </c>
      <c r="E28" s="273"/>
      <c r="F28" s="270">
        <f t="shared" si="2"/>
        <v>0</v>
      </c>
    </row>
    <row r="29" spans="1:6" x14ac:dyDescent="0.3">
      <c r="A29" s="272">
        <v>23</v>
      </c>
      <c r="B29" s="276" t="s">
        <v>1331</v>
      </c>
      <c r="C29" s="272" t="s">
        <v>230</v>
      </c>
      <c r="D29" s="272">
        <v>1</v>
      </c>
      <c r="E29" s="273"/>
      <c r="F29" s="270">
        <f t="shared" si="2"/>
        <v>0</v>
      </c>
    </row>
    <row r="30" spans="1:6" x14ac:dyDescent="0.3">
      <c r="A30" s="272">
        <v>24</v>
      </c>
      <c r="B30" s="276" t="s">
        <v>1332</v>
      </c>
      <c r="C30" s="272" t="s">
        <v>230</v>
      </c>
      <c r="D30" s="272">
        <v>1</v>
      </c>
      <c r="E30" s="273"/>
      <c r="F30" s="270">
        <f t="shared" si="2"/>
        <v>0</v>
      </c>
    </row>
    <row r="31" spans="1:6" x14ac:dyDescent="0.3">
      <c r="A31" s="272">
        <v>25</v>
      </c>
      <c r="B31" s="276" t="s">
        <v>1333</v>
      </c>
      <c r="C31" s="272" t="s">
        <v>230</v>
      </c>
      <c r="D31" s="272">
        <v>1</v>
      </c>
      <c r="E31" s="273"/>
      <c r="F31" s="270">
        <f t="shared" si="2"/>
        <v>0</v>
      </c>
    </row>
    <row r="32" spans="1:6" x14ac:dyDescent="0.3">
      <c r="A32" s="272">
        <v>26</v>
      </c>
      <c r="B32" s="276" t="s">
        <v>1334</v>
      </c>
      <c r="C32" s="272" t="s">
        <v>230</v>
      </c>
      <c r="D32" s="272">
        <v>2</v>
      </c>
      <c r="E32" s="273"/>
      <c r="F32" s="270">
        <f t="shared" si="2"/>
        <v>0</v>
      </c>
    </row>
    <row r="33" spans="1:6" ht="28" x14ac:dyDescent="0.3">
      <c r="A33" s="272">
        <v>27</v>
      </c>
      <c r="B33" s="276" t="s">
        <v>1335</v>
      </c>
      <c r="C33" s="272" t="s">
        <v>230</v>
      </c>
      <c r="D33" s="272">
        <v>1</v>
      </c>
      <c r="E33" s="273"/>
      <c r="F33" s="270">
        <f t="shared" si="2"/>
        <v>0</v>
      </c>
    </row>
    <row r="34" spans="1:6" ht="28" x14ac:dyDescent="0.3">
      <c r="A34" s="272">
        <v>28</v>
      </c>
      <c r="B34" s="276" t="s">
        <v>1336</v>
      </c>
      <c r="C34" s="272" t="s">
        <v>230</v>
      </c>
      <c r="D34" s="272">
        <v>2</v>
      </c>
      <c r="E34" s="273"/>
      <c r="F34" s="270">
        <f t="shared" si="2"/>
        <v>0</v>
      </c>
    </row>
    <row r="35" spans="1:6" x14ac:dyDescent="0.3">
      <c r="A35" s="272">
        <v>29</v>
      </c>
      <c r="B35" s="266" t="s">
        <v>1337</v>
      </c>
      <c r="C35" s="272" t="s">
        <v>230</v>
      </c>
      <c r="D35" s="272">
        <v>1</v>
      </c>
      <c r="E35" s="273"/>
      <c r="F35" s="270">
        <f t="shared" si="2"/>
        <v>0</v>
      </c>
    </row>
    <row r="36" spans="1:6" x14ac:dyDescent="0.3">
      <c r="A36" s="272">
        <v>30</v>
      </c>
      <c r="B36" s="276" t="s">
        <v>1338</v>
      </c>
      <c r="C36" s="272" t="s">
        <v>230</v>
      </c>
      <c r="D36" s="272">
        <v>1</v>
      </c>
      <c r="E36" s="273"/>
      <c r="F36" s="270">
        <f t="shared" si="2"/>
        <v>0</v>
      </c>
    </row>
    <row r="37" spans="1:6" x14ac:dyDescent="0.3">
      <c r="A37" s="272">
        <v>31</v>
      </c>
      <c r="B37" s="276" t="s">
        <v>1339</v>
      </c>
      <c r="C37" s="272" t="s">
        <v>230</v>
      </c>
      <c r="D37" s="272">
        <v>1</v>
      </c>
      <c r="E37" s="273"/>
      <c r="F37" s="270">
        <f t="shared" si="2"/>
        <v>0</v>
      </c>
    </row>
    <row r="38" spans="1:6" x14ac:dyDescent="0.3">
      <c r="A38" s="272">
        <v>32</v>
      </c>
      <c r="B38" s="276" t="s">
        <v>1340</v>
      </c>
      <c r="C38" s="272" t="s">
        <v>230</v>
      </c>
      <c r="D38" s="272">
        <v>1</v>
      </c>
      <c r="E38" s="273"/>
      <c r="F38" s="270">
        <f t="shared" si="2"/>
        <v>0</v>
      </c>
    </row>
    <row r="39" spans="1:6" x14ac:dyDescent="0.3">
      <c r="A39" s="272">
        <v>33</v>
      </c>
      <c r="B39" s="276" t="s">
        <v>1341</v>
      </c>
      <c r="C39" s="272" t="s">
        <v>230</v>
      </c>
      <c r="D39" s="272">
        <v>2</v>
      </c>
      <c r="E39" s="273"/>
      <c r="F39" s="270">
        <f t="shared" si="2"/>
        <v>0</v>
      </c>
    </row>
    <row r="40" spans="1:6" x14ac:dyDescent="0.3">
      <c r="A40" s="272">
        <v>34</v>
      </c>
      <c r="B40" s="276" t="s">
        <v>1342</v>
      </c>
      <c r="C40" s="272" t="s">
        <v>230</v>
      </c>
      <c r="D40" s="272">
        <v>1</v>
      </c>
      <c r="E40" s="273"/>
      <c r="F40" s="270">
        <f t="shared" si="2"/>
        <v>0</v>
      </c>
    </row>
    <row r="41" spans="1:6" x14ac:dyDescent="0.3">
      <c r="A41" s="272">
        <v>35</v>
      </c>
      <c r="B41" s="276" t="s">
        <v>1343</v>
      </c>
      <c r="C41" s="272" t="s">
        <v>230</v>
      </c>
      <c r="D41" s="272">
        <v>1</v>
      </c>
      <c r="E41" s="273"/>
      <c r="F41" s="270">
        <f t="shared" si="2"/>
        <v>0</v>
      </c>
    </row>
    <row r="42" spans="1:6" x14ac:dyDescent="0.3">
      <c r="A42" s="272">
        <v>36</v>
      </c>
      <c r="B42" s="276" t="s">
        <v>1344</v>
      </c>
      <c r="C42" s="272" t="s">
        <v>117</v>
      </c>
      <c r="D42" s="272">
        <v>7</v>
      </c>
      <c r="E42" s="273"/>
      <c r="F42" s="270">
        <f t="shared" si="2"/>
        <v>0</v>
      </c>
    </row>
    <row r="43" spans="1:6" x14ac:dyDescent="0.3">
      <c r="A43" s="272">
        <v>37</v>
      </c>
      <c r="B43" s="276" t="s">
        <v>1345</v>
      </c>
      <c r="C43" s="272" t="s">
        <v>230</v>
      </c>
      <c r="D43" s="272">
        <v>110</v>
      </c>
      <c r="E43" s="273"/>
      <c r="F43" s="270">
        <f t="shared" si="2"/>
        <v>0</v>
      </c>
    </row>
    <row r="44" spans="1:6" x14ac:dyDescent="0.3">
      <c r="A44" s="272">
        <v>38</v>
      </c>
      <c r="B44" s="266" t="s">
        <v>1346</v>
      </c>
      <c r="C44" s="272" t="s">
        <v>230</v>
      </c>
      <c r="D44" s="272">
        <v>20</v>
      </c>
      <c r="E44" s="273"/>
      <c r="F44" s="270">
        <f t="shared" si="2"/>
        <v>0</v>
      </c>
    </row>
    <row r="45" spans="1:6" x14ac:dyDescent="0.3">
      <c r="A45" s="272">
        <v>39</v>
      </c>
      <c r="B45" s="266" t="s">
        <v>1347</v>
      </c>
      <c r="C45" s="272" t="s">
        <v>230</v>
      </c>
      <c r="D45" s="272">
        <v>10</v>
      </c>
      <c r="E45" s="273"/>
      <c r="F45" s="270">
        <f t="shared" si="2"/>
        <v>0</v>
      </c>
    </row>
    <row r="46" spans="1:6" x14ac:dyDescent="0.3">
      <c r="A46" s="272">
        <v>40</v>
      </c>
      <c r="B46" s="266" t="s">
        <v>1348</v>
      </c>
      <c r="C46" s="272" t="s">
        <v>230</v>
      </c>
      <c r="D46" s="272">
        <v>8</v>
      </c>
      <c r="E46" s="273"/>
      <c r="F46" s="270">
        <f t="shared" si="2"/>
        <v>0</v>
      </c>
    </row>
    <row r="47" spans="1:6" x14ac:dyDescent="0.3">
      <c r="A47" s="272">
        <v>41</v>
      </c>
      <c r="B47" s="266" t="s">
        <v>1349</v>
      </c>
      <c r="C47" s="272" t="s">
        <v>230</v>
      </c>
      <c r="D47" s="272">
        <v>5</v>
      </c>
      <c r="E47" s="273"/>
      <c r="F47" s="270">
        <f t="shared" si="2"/>
        <v>0</v>
      </c>
    </row>
    <row r="48" spans="1:6" x14ac:dyDescent="0.3">
      <c r="A48" s="272">
        <v>42</v>
      </c>
      <c r="B48" s="266" t="s">
        <v>1350</v>
      </c>
      <c r="C48" s="272" t="s">
        <v>230</v>
      </c>
      <c r="D48" s="272">
        <v>5</v>
      </c>
      <c r="E48" s="273"/>
      <c r="F48" s="270">
        <f t="shared" si="2"/>
        <v>0</v>
      </c>
    </row>
    <row r="49" spans="1:6" x14ac:dyDescent="0.3">
      <c r="A49" s="272">
        <v>43</v>
      </c>
      <c r="B49" s="266" t="s">
        <v>1351</v>
      </c>
      <c r="C49" s="272" t="s">
        <v>230</v>
      </c>
      <c r="D49" s="272">
        <v>1</v>
      </c>
      <c r="E49" s="273"/>
      <c r="F49" s="270">
        <f t="shared" si="2"/>
        <v>0</v>
      </c>
    </row>
    <row r="50" spans="1:6" x14ac:dyDescent="0.3">
      <c r="A50" s="272">
        <v>44</v>
      </c>
      <c r="B50" s="266" t="s">
        <v>1352</v>
      </c>
      <c r="C50" s="272" t="s">
        <v>230</v>
      </c>
      <c r="D50" s="272">
        <v>1</v>
      </c>
      <c r="E50" s="273"/>
      <c r="F50" s="270">
        <f t="shared" si="2"/>
        <v>0</v>
      </c>
    </row>
    <row r="51" spans="1:6" x14ac:dyDescent="0.3">
      <c r="A51" s="272">
        <v>45</v>
      </c>
      <c r="B51" s="266" t="s">
        <v>1353</v>
      </c>
      <c r="C51" s="272" t="s">
        <v>230</v>
      </c>
      <c r="D51" s="272">
        <v>5</v>
      </c>
      <c r="E51" s="273"/>
      <c r="F51" s="270">
        <f t="shared" si="2"/>
        <v>0</v>
      </c>
    </row>
    <row r="52" spans="1:6" x14ac:dyDescent="0.3">
      <c r="A52" s="272">
        <v>46</v>
      </c>
      <c r="B52" s="276" t="s">
        <v>1354</v>
      </c>
      <c r="C52" s="272" t="s">
        <v>230</v>
      </c>
      <c r="D52" s="272">
        <v>1</v>
      </c>
      <c r="E52" s="273"/>
      <c r="F52" s="270">
        <f t="shared" si="2"/>
        <v>0</v>
      </c>
    </row>
    <row r="53" spans="1:6" x14ac:dyDescent="0.3">
      <c r="A53" s="272">
        <v>47</v>
      </c>
      <c r="B53" s="276" t="s">
        <v>1355</v>
      </c>
      <c r="C53" s="272" t="s">
        <v>230</v>
      </c>
      <c r="D53" s="272">
        <v>1</v>
      </c>
      <c r="E53" s="273"/>
      <c r="F53" s="270">
        <f t="shared" si="2"/>
        <v>0</v>
      </c>
    </row>
    <row r="54" spans="1:6" x14ac:dyDescent="0.3">
      <c r="A54" s="272">
        <v>48</v>
      </c>
      <c r="B54" s="276" t="s">
        <v>1356</v>
      </c>
      <c r="C54" s="272" t="s">
        <v>230</v>
      </c>
      <c r="D54" s="272">
        <v>3</v>
      </c>
      <c r="E54" s="273"/>
      <c r="F54" s="270">
        <f t="shared" si="2"/>
        <v>0</v>
      </c>
    </row>
    <row r="55" spans="1:6" x14ac:dyDescent="0.3">
      <c r="A55" s="272">
        <v>49</v>
      </c>
      <c r="B55" s="276" t="s">
        <v>1357</v>
      </c>
      <c r="C55" s="272" t="s">
        <v>230</v>
      </c>
      <c r="D55" s="272">
        <v>1</v>
      </c>
      <c r="E55" s="273"/>
      <c r="F55" s="270">
        <f t="shared" si="2"/>
        <v>0</v>
      </c>
    </row>
    <row r="56" spans="1:6" x14ac:dyDescent="0.3">
      <c r="A56" s="272">
        <v>50</v>
      </c>
      <c r="B56" s="276" t="s">
        <v>1333</v>
      </c>
      <c r="C56" s="272" t="s">
        <v>230</v>
      </c>
      <c r="D56" s="272">
        <v>1</v>
      </c>
      <c r="E56" s="273"/>
      <c r="F56" s="270">
        <f t="shared" si="2"/>
        <v>0</v>
      </c>
    </row>
    <row r="57" spans="1:6" x14ac:dyDescent="0.3">
      <c r="A57" s="272">
        <v>51</v>
      </c>
      <c r="B57" s="276" t="s">
        <v>1358</v>
      </c>
      <c r="C57" s="272" t="s">
        <v>230</v>
      </c>
      <c r="D57" s="272">
        <v>1</v>
      </c>
      <c r="E57" s="273"/>
      <c r="F57" s="270">
        <f t="shared" si="2"/>
        <v>0</v>
      </c>
    </row>
    <row r="58" spans="1:6" x14ac:dyDescent="0.3">
      <c r="A58" s="272">
        <v>52</v>
      </c>
      <c r="B58" s="276" t="s">
        <v>1331</v>
      </c>
      <c r="C58" s="272" t="s">
        <v>230</v>
      </c>
      <c r="D58" s="272">
        <v>10</v>
      </c>
      <c r="E58" s="273"/>
      <c r="F58" s="270">
        <f t="shared" si="2"/>
        <v>0</v>
      </c>
    </row>
    <row r="59" spans="1:6" x14ac:dyDescent="0.3">
      <c r="A59" s="272">
        <v>53</v>
      </c>
      <c r="B59" s="276" t="s">
        <v>1359</v>
      </c>
      <c r="C59" s="272" t="s">
        <v>230</v>
      </c>
      <c r="D59" s="272">
        <v>1</v>
      </c>
      <c r="E59" s="273"/>
      <c r="F59" s="270">
        <f t="shared" si="2"/>
        <v>0</v>
      </c>
    </row>
    <row r="60" spans="1:6" x14ac:dyDescent="0.3">
      <c r="A60" s="272">
        <v>54</v>
      </c>
      <c r="B60" s="276" t="s">
        <v>1360</v>
      </c>
      <c r="C60" s="272" t="s">
        <v>230</v>
      </c>
      <c r="D60" s="272">
        <v>1</v>
      </c>
      <c r="E60" s="273"/>
      <c r="F60" s="270">
        <f t="shared" si="2"/>
        <v>0</v>
      </c>
    </row>
    <row r="61" spans="1:6" x14ac:dyDescent="0.3">
      <c r="A61" s="272">
        <v>55</v>
      </c>
      <c r="B61" s="276" t="s">
        <v>1361</v>
      </c>
      <c r="C61" s="272" t="s">
        <v>230</v>
      </c>
      <c r="D61" s="272">
        <v>1</v>
      </c>
      <c r="E61" s="273"/>
      <c r="F61" s="270">
        <f t="shared" si="2"/>
        <v>0</v>
      </c>
    </row>
    <row r="62" spans="1:6" x14ac:dyDescent="0.3">
      <c r="A62" s="272">
        <v>56</v>
      </c>
      <c r="B62" s="276" t="s">
        <v>1334</v>
      </c>
      <c r="C62" s="272" t="s">
        <v>230</v>
      </c>
      <c r="D62" s="272">
        <v>2</v>
      </c>
      <c r="E62" s="273"/>
      <c r="F62" s="270">
        <f t="shared" si="2"/>
        <v>0</v>
      </c>
    </row>
    <row r="63" spans="1:6" x14ac:dyDescent="0.3">
      <c r="A63" s="272">
        <v>57</v>
      </c>
      <c r="B63" s="276" t="s">
        <v>1362</v>
      </c>
      <c r="C63" s="272" t="s">
        <v>230</v>
      </c>
      <c r="D63" s="272">
        <v>4</v>
      </c>
      <c r="E63" s="273"/>
      <c r="F63" s="270">
        <f t="shared" si="2"/>
        <v>0</v>
      </c>
    </row>
    <row r="64" spans="1:6" x14ac:dyDescent="0.3">
      <c r="A64" s="272">
        <v>58</v>
      </c>
      <c r="B64" s="276" t="s">
        <v>1363</v>
      </c>
      <c r="C64" s="272" t="s">
        <v>230</v>
      </c>
      <c r="D64" s="272">
        <v>1</v>
      </c>
      <c r="E64" s="273"/>
      <c r="F64" s="270">
        <f t="shared" si="2"/>
        <v>0</v>
      </c>
    </row>
    <row r="65" spans="1:6" x14ac:dyDescent="0.3">
      <c r="A65" s="272">
        <v>59</v>
      </c>
      <c r="B65" s="276" t="s">
        <v>1364</v>
      </c>
      <c r="C65" s="272" t="s">
        <v>230</v>
      </c>
      <c r="D65" s="272">
        <v>1</v>
      </c>
      <c r="E65" s="273"/>
      <c r="F65" s="270">
        <f t="shared" si="2"/>
        <v>0</v>
      </c>
    </row>
    <row r="66" spans="1:6" x14ac:dyDescent="0.3">
      <c r="A66" s="272">
        <v>60</v>
      </c>
      <c r="B66" s="276" t="s">
        <v>1365</v>
      </c>
      <c r="C66" s="272" t="s">
        <v>230</v>
      </c>
      <c r="D66" s="272">
        <v>4</v>
      </c>
      <c r="E66" s="273"/>
      <c r="F66" s="270">
        <f t="shared" si="2"/>
        <v>0</v>
      </c>
    </row>
    <row r="67" spans="1:6" ht="28" x14ac:dyDescent="0.3">
      <c r="A67" s="272">
        <v>61</v>
      </c>
      <c r="B67" s="276" t="s">
        <v>1366</v>
      </c>
      <c r="C67" s="272" t="s">
        <v>230</v>
      </c>
      <c r="D67" s="272">
        <v>1</v>
      </c>
      <c r="E67" s="273"/>
      <c r="F67" s="270">
        <f t="shared" si="2"/>
        <v>0</v>
      </c>
    </row>
    <row r="68" spans="1:6" x14ac:dyDescent="0.3">
      <c r="A68" s="272">
        <v>62</v>
      </c>
      <c r="B68" s="266" t="s">
        <v>1367</v>
      </c>
      <c r="C68" s="272" t="s">
        <v>230</v>
      </c>
      <c r="D68" s="272">
        <v>1</v>
      </c>
      <c r="E68" s="273"/>
      <c r="F68" s="270">
        <f>E68*D72</f>
        <v>0</v>
      </c>
    </row>
    <row r="69" spans="1:6" x14ac:dyDescent="0.3">
      <c r="A69" s="272">
        <v>63</v>
      </c>
      <c r="B69" s="266" t="s">
        <v>1368</v>
      </c>
      <c r="C69" s="272" t="s">
        <v>230</v>
      </c>
      <c r="D69" s="272">
        <v>1</v>
      </c>
      <c r="E69" s="273"/>
      <c r="F69" s="270">
        <f t="shared" si="2"/>
        <v>0</v>
      </c>
    </row>
    <row r="70" spans="1:6" x14ac:dyDescent="0.3">
      <c r="A70" s="272">
        <v>64</v>
      </c>
      <c r="B70" s="266" t="s">
        <v>1369</v>
      </c>
      <c r="C70" s="272" t="s">
        <v>230</v>
      </c>
      <c r="D70" s="272">
        <v>1</v>
      </c>
      <c r="E70" s="273"/>
      <c r="F70" s="270">
        <f t="shared" si="2"/>
        <v>0</v>
      </c>
    </row>
    <row r="71" spans="1:6" x14ac:dyDescent="0.3">
      <c r="A71" s="272">
        <v>65</v>
      </c>
      <c r="B71" s="266" t="s">
        <v>1370</v>
      </c>
      <c r="C71" s="272" t="s">
        <v>230</v>
      </c>
      <c r="D71" s="272">
        <v>1</v>
      </c>
      <c r="E71" s="273"/>
      <c r="F71" s="270">
        <f t="shared" si="2"/>
        <v>0</v>
      </c>
    </row>
    <row r="72" spans="1:6" x14ac:dyDescent="0.3">
      <c r="A72" s="272">
        <v>66</v>
      </c>
      <c r="B72" s="276" t="s">
        <v>1345</v>
      </c>
      <c r="C72" s="272" t="s">
        <v>230</v>
      </c>
      <c r="D72" s="272">
        <v>40</v>
      </c>
      <c r="E72" s="273"/>
      <c r="F72" s="270">
        <f t="shared" si="2"/>
        <v>0</v>
      </c>
    </row>
    <row r="73" spans="1:6" x14ac:dyDescent="0.3">
      <c r="A73" s="272">
        <v>67</v>
      </c>
      <c r="B73" s="266" t="s">
        <v>1371</v>
      </c>
      <c r="C73" s="272" t="s">
        <v>230</v>
      </c>
      <c r="D73" s="272">
        <v>2</v>
      </c>
      <c r="E73" s="273"/>
      <c r="F73" s="270">
        <f t="shared" si="2"/>
        <v>0</v>
      </c>
    </row>
    <row r="74" spans="1:6" x14ac:dyDescent="0.3">
      <c r="A74" s="272">
        <v>68</v>
      </c>
      <c r="B74" s="266" t="s">
        <v>1372</v>
      </c>
      <c r="C74" s="272" t="s">
        <v>230</v>
      </c>
      <c r="D74" s="272">
        <v>2</v>
      </c>
      <c r="E74" s="273"/>
      <c r="F74" s="270">
        <f t="shared" si="2"/>
        <v>0</v>
      </c>
    </row>
    <row r="75" spans="1:6" x14ac:dyDescent="0.3">
      <c r="A75" s="272">
        <v>69</v>
      </c>
      <c r="B75" s="266" t="s">
        <v>1373</v>
      </c>
      <c r="C75" s="272" t="s">
        <v>230</v>
      </c>
      <c r="D75" s="272">
        <v>2</v>
      </c>
      <c r="E75" s="273"/>
      <c r="F75" s="270">
        <f>E75*D75</f>
        <v>0</v>
      </c>
    </row>
    <row r="76" spans="1:6" x14ac:dyDescent="0.3">
      <c r="A76" s="272">
        <v>70</v>
      </c>
      <c r="B76" s="266" t="s">
        <v>1374</v>
      </c>
      <c r="C76" s="272" t="s">
        <v>230</v>
      </c>
      <c r="D76" s="272">
        <v>1</v>
      </c>
      <c r="E76" s="273"/>
      <c r="F76" s="270">
        <f>E76*D76</f>
        <v>0</v>
      </c>
    </row>
    <row r="77" spans="1:6" ht="28" x14ac:dyDescent="0.3">
      <c r="A77" s="272">
        <v>71</v>
      </c>
      <c r="B77" s="276" t="s">
        <v>1375</v>
      </c>
      <c r="C77" s="272" t="s">
        <v>230</v>
      </c>
      <c r="D77" s="272">
        <v>6</v>
      </c>
      <c r="E77" s="273"/>
      <c r="F77" s="270">
        <f t="shared" ref="F77:F89" si="3">E77*D77</f>
        <v>0</v>
      </c>
    </row>
    <row r="78" spans="1:6" x14ac:dyDescent="0.3">
      <c r="A78" s="272">
        <v>72</v>
      </c>
      <c r="B78" s="276" t="s">
        <v>1330</v>
      </c>
      <c r="C78" s="272" t="s">
        <v>230</v>
      </c>
      <c r="D78" s="272">
        <v>6</v>
      </c>
      <c r="E78" s="273"/>
      <c r="F78" s="270">
        <f t="shared" si="3"/>
        <v>0</v>
      </c>
    </row>
    <row r="79" spans="1:6" x14ac:dyDescent="0.3">
      <c r="A79" s="272">
        <v>73</v>
      </c>
      <c r="B79" s="276" t="s">
        <v>1376</v>
      </c>
      <c r="C79" s="272" t="s">
        <v>230</v>
      </c>
      <c r="D79" s="272">
        <v>2</v>
      </c>
      <c r="E79" s="273"/>
      <c r="F79" s="270">
        <f t="shared" si="3"/>
        <v>0</v>
      </c>
    </row>
    <row r="80" spans="1:6" x14ac:dyDescent="0.3">
      <c r="A80" s="272">
        <v>74</v>
      </c>
      <c r="B80" s="276" t="s">
        <v>1377</v>
      </c>
      <c r="C80" s="272" t="s">
        <v>230</v>
      </c>
      <c r="D80" s="272">
        <v>6</v>
      </c>
      <c r="E80" s="273"/>
      <c r="F80" s="270">
        <f t="shared" si="3"/>
        <v>0</v>
      </c>
    </row>
    <row r="81" spans="1:6" x14ac:dyDescent="0.3">
      <c r="A81" s="272">
        <v>75</v>
      </c>
      <c r="B81" s="266" t="s">
        <v>1349</v>
      </c>
      <c r="C81" s="272" t="s">
        <v>230</v>
      </c>
      <c r="D81" s="272">
        <v>6</v>
      </c>
      <c r="E81" s="273"/>
      <c r="F81" s="270">
        <f t="shared" si="3"/>
        <v>0</v>
      </c>
    </row>
    <row r="82" spans="1:6" x14ac:dyDescent="0.3">
      <c r="A82" s="272">
        <v>76</v>
      </c>
      <c r="B82" s="266" t="s">
        <v>1350</v>
      </c>
      <c r="C82" s="272" t="s">
        <v>230</v>
      </c>
      <c r="D82" s="272">
        <v>6</v>
      </c>
      <c r="E82" s="273"/>
      <c r="F82" s="270">
        <f t="shared" si="3"/>
        <v>0</v>
      </c>
    </row>
    <row r="83" spans="1:6" x14ac:dyDescent="0.3">
      <c r="A83" s="272">
        <v>77</v>
      </c>
      <c r="B83" s="276" t="s">
        <v>1378</v>
      </c>
      <c r="C83" s="272" t="s">
        <v>230</v>
      </c>
      <c r="D83" s="272">
        <v>6</v>
      </c>
      <c r="E83" s="273"/>
      <c r="F83" s="270">
        <f t="shared" si="3"/>
        <v>0</v>
      </c>
    </row>
    <row r="84" spans="1:6" x14ac:dyDescent="0.3">
      <c r="A84" s="272">
        <v>78</v>
      </c>
      <c r="B84" s="276" t="s">
        <v>1344</v>
      </c>
      <c r="C84" s="272" t="s">
        <v>117</v>
      </c>
      <c r="D84" s="272">
        <v>12</v>
      </c>
      <c r="E84" s="273"/>
      <c r="F84" s="270">
        <f t="shared" si="3"/>
        <v>0</v>
      </c>
    </row>
    <row r="85" spans="1:6" x14ac:dyDescent="0.3">
      <c r="A85" s="272">
        <v>79</v>
      </c>
      <c r="B85" s="276" t="s">
        <v>1345</v>
      </c>
      <c r="C85" s="272" t="s">
        <v>230</v>
      </c>
      <c r="D85" s="272">
        <v>120</v>
      </c>
      <c r="E85" s="273"/>
      <c r="F85" s="270">
        <f t="shared" si="3"/>
        <v>0</v>
      </c>
    </row>
    <row r="86" spans="1:6" x14ac:dyDescent="0.3">
      <c r="A86" s="272">
        <v>80</v>
      </c>
      <c r="B86" s="266" t="s">
        <v>1346</v>
      </c>
      <c r="C86" s="272" t="s">
        <v>230</v>
      </c>
      <c r="D86" s="272">
        <v>24</v>
      </c>
      <c r="E86" s="273"/>
      <c r="F86" s="270">
        <f t="shared" si="3"/>
        <v>0</v>
      </c>
    </row>
    <row r="87" spans="1:6" x14ac:dyDescent="0.3">
      <c r="A87" s="272">
        <v>81</v>
      </c>
      <c r="B87" s="266" t="s">
        <v>1347</v>
      </c>
      <c r="C87" s="272" t="s">
        <v>230</v>
      </c>
      <c r="D87" s="272">
        <v>12</v>
      </c>
      <c r="E87" s="273"/>
      <c r="F87" s="270">
        <f t="shared" si="3"/>
        <v>0</v>
      </c>
    </row>
    <row r="88" spans="1:6" x14ac:dyDescent="0.3">
      <c r="A88" s="272">
        <v>82</v>
      </c>
      <c r="B88" s="266" t="s">
        <v>1348</v>
      </c>
      <c r="C88" s="272" t="s">
        <v>230</v>
      </c>
      <c r="D88" s="272">
        <v>6</v>
      </c>
      <c r="E88" s="273"/>
      <c r="F88" s="270">
        <f t="shared" si="3"/>
        <v>0</v>
      </c>
    </row>
    <row r="89" spans="1:6" x14ac:dyDescent="0.3">
      <c r="A89" s="272">
        <v>83</v>
      </c>
      <c r="B89" s="266" t="s">
        <v>1353</v>
      </c>
      <c r="C89" s="272" t="s">
        <v>230</v>
      </c>
      <c r="D89" s="272">
        <v>6</v>
      </c>
      <c r="E89" s="273"/>
      <c r="F89" s="270">
        <f t="shared" si="3"/>
        <v>0</v>
      </c>
    </row>
    <row r="90" spans="1:6" s="278" customFormat="1" x14ac:dyDescent="0.3">
      <c r="A90" s="392" t="s">
        <v>1379</v>
      </c>
      <c r="B90" s="392"/>
      <c r="C90" s="392"/>
      <c r="D90" s="392"/>
      <c r="E90" s="392"/>
      <c r="F90" s="392"/>
    </row>
    <row r="91" spans="1:6" s="278" customFormat="1" ht="28" x14ac:dyDescent="0.3">
      <c r="A91" s="272">
        <v>84</v>
      </c>
      <c r="B91" s="276" t="s">
        <v>1380</v>
      </c>
      <c r="C91" s="272" t="s">
        <v>230</v>
      </c>
      <c r="D91" s="272">
        <v>1</v>
      </c>
      <c r="E91" s="273"/>
      <c r="F91" s="270">
        <f t="shared" ref="F91:F96" si="4">E91*D91</f>
        <v>0</v>
      </c>
    </row>
    <row r="92" spans="1:6" s="278" customFormat="1" x14ac:dyDescent="0.3">
      <c r="A92" s="272">
        <v>85</v>
      </c>
      <c r="B92" s="276" t="s">
        <v>1381</v>
      </c>
      <c r="C92" s="272" t="s">
        <v>230</v>
      </c>
      <c r="D92" s="272">
        <v>1</v>
      </c>
      <c r="E92" s="273"/>
      <c r="F92" s="270">
        <f t="shared" si="4"/>
        <v>0</v>
      </c>
    </row>
    <row r="93" spans="1:6" s="278" customFormat="1" x14ac:dyDescent="0.3">
      <c r="A93" s="272">
        <v>86</v>
      </c>
      <c r="B93" s="276" t="s">
        <v>1382</v>
      </c>
      <c r="C93" s="272" t="s">
        <v>230</v>
      </c>
      <c r="D93" s="272">
        <v>1</v>
      </c>
      <c r="E93" s="273"/>
      <c r="F93" s="270">
        <f t="shared" si="4"/>
        <v>0</v>
      </c>
    </row>
    <row r="94" spans="1:6" s="278" customFormat="1" x14ac:dyDescent="0.3">
      <c r="A94" s="272">
        <v>87</v>
      </c>
      <c r="B94" s="276" t="s">
        <v>1383</v>
      </c>
      <c r="C94" s="272" t="s">
        <v>230</v>
      </c>
      <c r="D94" s="272">
        <v>2</v>
      </c>
      <c r="E94" s="273"/>
      <c r="F94" s="270">
        <f t="shared" si="4"/>
        <v>0</v>
      </c>
    </row>
    <row r="95" spans="1:6" s="278" customFormat="1" x14ac:dyDescent="0.3">
      <c r="A95" s="272">
        <v>88</v>
      </c>
      <c r="B95" s="276" t="s">
        <v>1384</v>
      </c>
      <c r="C95" s="272" t="s">
        <v>230</v>
      </c>
      <c r="D95" s="272">
        <v>1</v>
      </c>
      <c r="E95" s="273"/>
      <c r="F95" s="270">
        <f t="shared" si="4"/>
        <v>0</v>
      </c>
    </row>
    <row r="96" spans="1:6" s="278" customFormat="1" x14ac:dyDescent="0.3">
      <c r="A96" s="272">
        <v>89</v>
      </c>
      <c r="B96" s="276" t="s">
        <v>1385</v>
      </c>
      <c r="C96" s="272" t="s">
        <v>230</v>
      </c>
      <c r="D96" s="272">
        <v>1</v>
      </c>
      <c r="E96" s="270"/>
      <c r="F96" s="270">
        <f t="shared" si="4"/>
        <v>0</v>
      </c>
    </row>
    <row r="97" spans="1:6" s="278" customFormat="1" x14ac:dyDescent="0.2">
      <c r="A97" s="391" t="s">
        <v>1386</v>
      </c>
      <c r="B97" s="391"/>
      <c r="C97" s="391"/>
      <c r="D97" s="391"/>
      <c r="E97" s="391"/>
      <c r="F97" s="391"/>
    </row>
    <row r="98" spans="1:6" s="278" customFormat="1" x14ac:dyDescent="0.3">
      <c r="A98" s="279">
        <v>90</v>
      </c>
      <c r="B98" s="280" t="s">
        <v>1387</v>
      </c>
      <c r="C98" s="279" t="s">
        <v>117</v>
      </c>
      <c r="D98" s="279">
        <v>60</v>
      </c>
      <c r="E98" s="281"/>
      <c r="F98" s="270">
        <f t="shared" ref="F98" si="5">E98*D98</f>
        <v>0</v>
      </c>
    </row>
    <row r="99" spans="1:6" s="278" customFormat="1" x14ac:dyDescent="0.3">
      <c r="A99" s="279">
        <v>91</v>
      </c>
      <c r="B99" s="280" t="s">
        <v>1388</v>
      </c>
      <c r="C99" s="282" t="s">
        <v>117</v>
      </c>
      <c r="D99" s="279">
        <v>25</v>
      </c>
      <c r="E99" s="281"/>
      <c r="F99" s="270">
        <f>E99*D99</f>
        <v>0</v>
      </c>
    </row>
    <row r="100" spans="1:6" s="278" customFormat="1" x14ac:dyDescent="0.3">
      <c r="A100" s="279">
        <v>92</v>
      </c>
      <c r="B100" s="283" t="s">
        <v>1389</v>
      </c>
      <c r="C100" s="282" t="s">
        <v>230</v>
      </c>
      <c r="D100" s="279">
        <v>110</v>
      </c>
      <c r="E100" s="284"/>
      <c r="F100" s="270">
        <f t="shared" ref="F100:F102" si="6">E100*D100</f>
        <v>0</v>
      </c>
    </row>
    <row r="101" spans="1:6" s="278" customFormat="1" x14ac:dyDescent="0.3">
      <c r="A101" s="279">
        <v>93</v>
      </c>
      <c r="B101" s="283" t="s">
        <v>1390</v>
      </c>
      <c r="C101" s="282" t="s">
        <v>230</v>
      </c>
      <c r="D101" s="279">
        <v>40</v>
      </c>
      <c r="E101" s="284"/>
      <c r="F101" s="270">
        <f t="shared" si="6"/>
        <v>0</v>
      </c>
    </row>
    <row r="102" spans="1:6" s="278" customFormat="1" x14ac:dyDescent="0.3">
      <c r="A102" s="279">
        <v>94</v>
      </c>
      <c r="B102" s="283" t="s">
        <v>1391</v>
      </c>
      <c r="C102" s="282" t="s">
        <v>230</v>
      </c>
      <c r="D102" s="279">
        <v>20</v>
      </c>
      <c r="E102" s="284"/>
      <c r="F102" s="270">
        <f t="shared" si="6"/>
        <v>0</v>
      </c>
    </row>
    <row r="103" spans="1:6" s="278" customFormat="1" x14ac:dyDescent="0.3">
      <c r="A103" s="279">
        <v>95</v>
      </c>
      <c r="B103" s="283" t="s">
        <v>1392</v>
      </c>
      <c r="C103" s="282" t="s">
        <v>117</v>
      </c>
      <c r="D103" s="279">
        <v>20</v>
      </c>
      <c r="E103" s="284"/>
      <c r="F103" s="270">
        <f>E103*D103</f>
        <v>0</v>
      </c>
    </row>
    <row r="104" spans="1:6" s="278" customFormat="1" x14ac:dyDescent="0.3">
      <c r="A104" s="279">
        <v>96</v>
      </c>
      <c r="B104" s="283" t="s">
        <v>1393</v>
      </c>
      <c r="C104" s="282" t="s">
        <v>230</v>
      </c>
      <c r="D104" s="279">
        <v>20</v>
      </c>
      <c r="E104" s="284"/>
      <c r="F104" s="270">
        <f>E104*D104</f>
        <v>0</v>
      </c>
    </row>
    <row r="105" spans="1:6" s="278" customFormat="1" x14ac:dyDescent="0.3">
      <c r="A105" s="279">
        <v>97</v>
      </c>
      <c r="B105" s="283" t="s">
        <v>1394</v>
      </c>
      <c r="C105" s="282" t="s">
        <v>117</v>
      </c>
      <c r="D105" s="279">
        <v>12</v>
      </c>
      <c r="E105" s="284"/>
      <c r="F105" s="270">
        <f>E105*D105</f>
        <v>0</v>
      </c>
    </row>
    <row r="106" spans="1:6" s="278" customFormat="1" x14ac:dyDescent="0.3">
      <c r="A106" s="279">
        <v>98</v>
      </c>
      <c r="B106" s="283" t="s">
        <v>1395</v>
      </c>
      <c r="C106" s="282" t="s">
        <v>230</v>
      </c>
      <c r="D106" s="279">
        <v>25</v>
      </c>
      <c r="E106" s="284"/>
      <c r="F106" s="270">
        <f t="shared" ref="F106:F114" si="7">E106*D106</f>
        <v>0</v>
      </c>
    </row>
    <row r="107" spans="1:6" s="278" customFormat="1" x14ac:dyDescent="0.3">
      <c r="A107" s="279">
        <v>99</v>
      </c>
      <c r="B107" s="283" t="s">
        <v>1396</v>
      </c>
      <c r="C107" s="282" t="s">
        <v>230</v>
      </c>
      <c r="D107" s="279">
        <v>5</v>
      </c>
      <c r="E107" s="284"/>
      <c r="F107" s="270">
        <f t="shared" si="7"/>
        <v>0</v>
      </c>
    </row>
    <row r="108" spans="1:6" s="278" customFormat="1" x14ac:dyDescent="0.3">
      <c r="A108" s="279">
        <v>100</v>
      </c>
      <c r="B108" s="283" t="s">
        <v>1397</v>
      </c>
      <c r="C108" s="282" t="s">
        <v>230</v>
      </c>
      <c r="D108" s="279">
        <v>1000</v>
      </c>
      <c r="E108" s="284"/>
      <c r="F108" s="270">
        <f t="shared" si="7"/>
        <v>0</v>
      </c>
    </row>
    <row r="109" spans="1:6" s="278" customFormat="1" x14ac:dyDescent="0.3">
      <c r="A109" s="279">
        <v>101</v>
      </c>
      <c r="B109" s="283" t="s">
        <v>1398</v>
      </c>
      <c r="C109" s="282" t="s">
        <v>230</v>
      </c>
      <c r="D109" s="279">
        <v>1000</v>
      </c>
      <c r="E109" s="284"/>
      <c r="F109" s="270">
        <f t="shared" si="7"/>
        <v>0</v>
      </c>
    </row>
    <row r="110" spans="1:6" s="278" customFormat="1" x14ac:dyDescent="0.3">
      <c r="A110" s="279">
        <v>102</v>
      </c>
      <c r="B110" s="283" t="s">
        <v>1399</v>
      </c>
      <c r="C110" s="282" t="s">
        <v>230</v>
      </c>
      <c r="D110" s="279">
        <v>1000</v>
      </c>
      <c r="E110" s="284"/>
      <c r="F110" s="270">
        <f t="shared" si="7"/>
        <v>0</v>
      </c>
    </row>
    <row r="111" spans="1:6" s="278" customFormat="1" x14ac:dyDescent="0.3">
      <c r="A111" s="279">
        <v>103</v>
      </c>
      <c r="B111" s="283" t="s">
        <v>1400</v>
      </c>
      <c r="C111" s="282" t="s">
        <v>230</v>
      </c>
      <c r="D111" s="279">
        <v>10</v>
      </c>
      <c r="E111" s="284"/>
      <c r="F111" s="270">
        <f t="shared" si="7"/>
        <v>0</v>
      </c>
    </row>
    <row r="112" spans="1:6" s="278" customFormat="1" x14ac:dyDescent="0.3">
      <c r="A112" s="279">
        <v>104</v>
      </c>
      <c r="B112" s="283" t="s">
        <v>1401</v>
      </c>
      <c r="C112" s="282" t="s">
        <v>230</v>
      </c>
      <c r="D112" s="279">
        <v>30</v>
      </c>
      <c r="E112" s="284"/>
      <c r="F112" s="270">
        <f t="shared" si="7"/>
        <v>0</v>
      </c>
    </row>
    <row r="113" spans="1:6" s="278" customFormat="1" x14ac:dyDescent="0.3">
      <c r="A113" s="279">
        <v>105</v>
      </c>
      <c r="B113" s="283" t="s">
        <v>1402</v>
      </c>
      <c r="C113" s="282" t="s">
        <v>230</v>
      </c>
      <c r="D113" s="279">
        <v>15</v>
      </c>
      <c r="E113" s="284"/>
      <c r="F113" s="270">
        <f t="shared" si="7"/>
        <v>0</v>
      </c>
    </row>
    <row r="114" spans="1:6" s="278" customFormat="1" x14ac:dyDescent="0.3">
      <c r="A114" s="279">
        <v>106</v>
      </c>
      <c r="B114" s="283" t="s">
        <v>1403</v>
      </c>
      <c r="C114" s="282" t="s">
        <v>230</v>
      </c>
      <c r="D114" s="279">
        <v>10</v>
      </c>
      <c r="E114" s="284"/>
      <c r="F114" s="270">
        <f t="shared" si="7"/>
        <v>0</v>
      </c>
    </row>
    <row r="115" spans="1:6" s="278" customFormat="1" x14ac:dyDescent="0.3">
      <c r="A115" s="279">
        <v>107</v>
      </c>
      <c r="B115" s="283" t="s">
        <v>1404</v>
      </c>
      <c r="C115" s="282" t="s">
        <v>117</v>
      </c>
      <c r="D115" s="279">
        <v>150</v>
      </c>
      <c r="E115" s="284"/>
      <c r="F115" s="270">
        <f>E115*D115</f>
        <v>0</v>
      </c>
    </row>
    <row r="116" spans="1:6" s="278" customFormat="1" x14ac:dyDescent="0.2">
      <c r="A116" s="391" t="s">
        <v>1405</v>
      </c>
      <c r="B116" s="391"/>
      <c r="C116" s="391"/>
      <c r="D116" s="391"/>
      <c r="E116" s="391"/>
      <c r="F116" s="391"/>
    </row>
    <row r="117" spans="1:6" s="278" customFormat="1" x14ac:dyDescent="0.2">
      <c r="A117" s="285"/>
      <c r="B117" s="286" t="s">
        <v>1406</v>
      </c>
      <c r="C117" s="279"/>
      <c r="D117" s="279"/>
      <c r="E117" s="284"/>
      <c r="F117" s="281"/>
    </row>
    <row r="118" spans="1:6" s="278" customFormat="1" x14ac:dyDescent="0.3">
      <c r="A118" s="279">
        <v>108</v>
      </c>
      <c r="B118" s="283" t="s">
        <v>1407</v>
      </c>
      <c r="C118" s="279" t="s">
        <v>230</v>
      </c>
      <c r="D118" s="279">
        <v>1000</v>
      </c>
      <c r="E118" s="284"/>
      <c r="F118" s="270">
        <f t="shared" ref="F118:F131" si="8">E118*D118</f>
        <v>0</v>
      </c>
    </row>
    <row r="119" spans="1:6" s="278" customFormat="1" x14ac:dyDescent="0.3">
      <c r="A119" s="279">
        <v>109</v>
      </c>
      <c r="B119" s="283" t="s">
        <v>1408</v>
      </c>
      <c r="C119" s="279" t="s">
        <v>230</v>
      </c>
      <c r="D119" s="279">
        <v>1000</v>
      </c>
      <c r="E119" s="284"/>
      <c r="F119" s="270">
        <f t="shared" si="8"/>
        <v>0</v>
      </c>
    </row>
    <row r="120" spans="1:6" s="278" customFormat="1" x14ac:dyDescent="0.3">
      <c r="A120" s="279">
        <v>110</v>
      </c>
      <c r="B120" s="283" t="s">
        <v>1409</v>
      </c>
      <c r="C120" s="279" t="s">
        <v>230</v>
      </c>
      <c r="D120" s="279">
        <v>200</v>
      </c>
      <c r="E120" s="284"/>
      <c r="F120" s="270">
        <f t="shared" si="8"/>
        <v>0</v>
      </c>
    </row>
    <row r="121" spans="1:6" s="278" customFormat="1" x14ac:dyDescent="0.2">
      <c r="A121" s="391" t="s">
        <v>1410</v>
      </c>
      <c r="B121" s="391"/>
      <c r="C121" s="391"/>
      <c r="D121" s="391"/>
      <c r="E121" s="391"/>
      <c r="F121" s="391"/>
    </row>
    <row r="122" spans="1:6" s="278" customFormat="1" x14ac:dyDescent="0.3">
      <c r="A122" s="279">
        <v>111</v>
      </c>
      <c r="B122" s="266" t="s">
        <v>1411</v>
      </c>
      <c r="C122" s="279" t="s">
        <v>117</v>
      </c>
      <c r="D122" s="272">
        <v>60</v>
      </c>
      <c r="E122" s="284"/>
      <c r="F122" s="270">
        <f t="shared" ref="F122" si="9">E122*D122</f>
        <v>0</v>
      </c>
    </row>
    <row r="123" spans="1:6" s="278" customFormat="1" x14ac:dyDescent="0.3">
      <c r="A123" s="287">
        <v>112</v>
      </c>
      <c r="B123" s="266" t="s">
        <v>1412</v>
      </c>
      <c r="C123" s="279" t="s">
        <v>117</v>
      </c>
      <c r="D123" s="272">
        <v>550</v>
      </c>
      <c r="E123" s="284"/>
      <c r="F123" s="270">
        <f t="shared" si="8"/>
        <v>0</v>
      </c>
    </row>
    <row r="124" spans="1:6" s="278" customFormat="1" x14ac:dyDescent="0.3">
      <c r="A124" s="279">
        <v>113</v>
      </c>
      <c r="B124" s="266" t="s">
        <v>1413</v>
      </c>
      <c r="C124" s="279" t="s">
        <v>117</v>
      </c>
      <c r="D124" s="272">
        <v>65</v>
      </c>
      <c r="E124" s="284"/>
      <c r="F124" s="270">
        <f t="shared" si="8"/>
        <v>0</v>
      </c>
    </row>
    <row r="125" spans="1:6" s="278" customFormat="1" x14ac:dyDescent="0.3">
      <c r="A125" s="287">
        <v>114</v>
      </c>
      <c r="B125" s="266" t="s">
        <v>1414</v>
      </c>
      <c r="C125" s="279" t="s">
        <v>117</v>
      </c>
      <c r="D125" s="272">
        <v>60</v>
      </c>
      <c r="E125" s="284"/>
      <c r="F125" s="270">
        <f t="shared" si="8"/>
        <v>0</v>
      </c>
    </row>
    <row r="126" spans="1:6" s="278" customFormat="1" x14ac:dyDescent="0.3">
      <c r="A126" s="279">
        <v>115</v>
      </c>
      <c r="B126" s="266" t="s">
        <v>1415</v>
      </c>
      <c r="C126" s="279" t="s">
        <v>117</v>
      </c>
      <c r="D126" s="272">
        <v>100</v>
      </c>
      <c r="E126" s="284"/>
      <c r="F126" s="270">
        <f t="shared" si="8"/>
        <v>0</v>
      </c>
    </row>
    <row r="127" spans="1:6" s="278" customFormat="1" x14ac:dyDescent="0.3">
      <c r="A127" s="287">
        <v>116</v>
      </c>
      <c r="B127" s="266" t="s">
        <v>1416</v>
      </c>
      <c r="C127" s="279" t="s">
        <v>117</v>
      </c>
      <c r="D127" s="272">
        <v>10</v>
      </c>
      <c r="E127" s="284"/>
      <c r="F127" s="270">
        <f t="shared" si="8"/>
        <v>0</v>
      </c>
    </row>
    <row r="128" spans="1:6" s="278" customFormat="1" x14ac:dyDescent="0.3">
      <c r="A128" s="279">
        <v>117</v>
      </c>
      <c r="B128" s="266" t="s">
        <v>1417</v>
      </c>
      <c r="C128" s="279" t="s">
        <v>117</v>
      </c>
      <c r="D128" s="272">
        <v>700</v>
      </c>
      <c r="E128" s="284"/>
      <c r="F128" s="270">
        <f t="shared" si="8"/>
        <v>0</v>
      </c>
    </row>
    <row r="129" spans="1:6" s="278" customFormat="1" x14ac:dyDescent="0.3">
      <c r="A129" s="287">
        <v>118</v>
      </c>
      <c r="B129" s="266" t="s">
        <v>1418</v>
      </c>
      <c r="C129" s="279" t="s">
        <v>117</v>
      </c>
      <c r="D129" s="272">
        <v>140</v>
      </c>
      <c r="E129" s="288"/>
      <c r="F129" s="270">
        <f t="shared" si="8"/>
        <v>0</v>
      </c>
    </row>
    <row r="130" spans="1:6" s="278" customFormat="1" x14ac:dyDescent="0.3">
      <c r="A130" s="279">
        <v>119</v>
      </c>
      <c r="B130" s="266" t="s">
        <v>1419</v>
      </c>
      <c r="C130" s="279" t="s">
        <v>117</v>
      </c>
      <c r="D130" s="272">
        <v>70</v>
      </c>
      <c r="E130" s="288"/>
      <c r="F130" s="270">
        <f t="shared" si="8"/>
        <v>0</v>
      </c>
    </row>
    <row r="131" spans="1:6" s="278" customFormat="1" x14ac:dyDescent="0.3">
      <c r="A131" s="287">
        <v>120</v>
      </c>
      <c r="B131" s="266" t="s">
        <v>1420</v>
      </c>
      <c r="C131" s="279" t="s">
        <v>117</v>
      </c>
      <c r="D131" s="272">
        <v>100</v>
      </c>
      <c r="E131" s="288"/>
      <c r="F131" s="270">
        <f t="shared" si="8"/>
        <v>0</v>
      </c>
    </row>
    <row r="132" spans="1:6" s="278" customFormat="1" x14ac:dyDescent="0.2">
      <c r="A132" s="285"/>
      <c r="B132" s="391" t="s">
        <v>1421</v>
      </c>
      <c r="C132" s="391"/>
      <c r="D132" s="391"/>
      <c r="E132" s="391"/>
      <c r="F132" s="391"/>
    </row>
    <row r="133" spans="1:6" s="278" customFormat="1" x14ac:dyDescent="0.3">
      <c r="A133" s="279">
        <v>121</v>
      </c>
      <c r="B133" s="283" t="s">
        <v>1422</v>
      </c>
      <c r="C133" s="282" t="s">
        <v>117</v>
      </c>
      <c r="D133" s="279">
        <v>20</v>
      </c>
      <c r="E133" s="284"/>
      <c r="F133" s="270">
        <f>E133*D133</f>
        <v>0</v>
      </c>
    </row>
    <row r="134" spans="1:6" s="278" customFormat="1" x14ac:dyDescent="0.3">
      <c r="A134" s="279">
        <v>122</v>
      </c>
      <c r="B134" s="280" t="s">
        <v>1423</v>
      </c>
      <c r="C134" s="279" t="s">
        <v>230</v>
      </c>
      <c r="D134" s="279">
        <v>5</v>
      </c>
      <c r="E134" s="284"/>
      <c r="F134" s="270">
        <f>E134*D134</f>
        <v>0</v>
      </c>
    </row>
    <row r="135" spans="1:6" s="278" customFormat="1" x14ac:dyDescent="0.2">
      <c r="A135" s="391" t="s">
        <v>1424</v>
      </c>
      <c r="B135" s="391"/>
      <c r="C135" s="391"/>
      <c r="D135" s="391"/>
      <c r="E135" s="391"/>
      <c r="F135" s="391"/>
    </row>
    <row r="136" spans="1:6" s="278" customFormat="1" x14ac:dyDescent="0.2">
      <c r="A136" s="285"/>
      <c r="B136" s="391" t="s">
        <v>1425</v>
      </c>
      <c r="C136" s="391"/>
      <c r="D136" s="391"/>
      <c r="E136" s="391"/>
      <c r="F136" s="391"/>
    </row>
    <row r="137" spans="1:6" s="278" customFormat="1" x14ac:dyDescent="0.3">
      <c r="A137" s="279">
        <v>123</v>
      </c>
      <c r="B137" s="280" t="s">
        <v>1426</v>
      </c>
      <c r="C137" s="279" t="s">
        <v>230</v>
      </c>
      <c r="D137" s="272">
        <v>100</v>
      </c>
      <c r="E137" s="284"/>
      <c r="F137" s="270">
        <f>E137*D137</f>
        <v>0</v>
      </c>
    </row>
    <row r="138" spans="1:6" s="278" customFormat="1" x14ac:dyDescent="0.3">
      <c r="A138" s="279">
        <v>124</v>
      </c>
      <c r="B138" s="289" t="s">
        <v>1427</v>
      </c>
      <c r="C138" s="279" t="s">
        <v>230</v>
      </c>
      <c r="D138" s="272">
        <v>100</v>
      </c>
      <c r="E138" s="284"/>
      <c r="F138" s="270">
        <f t="shared" ref="F138:F140" si="10">E138*D138</f>
        <v>0</v>
      </c>
    </row>
    <row r="139" spans="1:6" s="278" customFormat="1" x14ac:dyDescent="0.3">
      <c r="A139" s="279">
        <v>125</v>
      </c>
      <c r="B139" s="280" t="s">
        <v>1428</v>
      </c>
      <c r="C139" s="279" t="s">
        <v>230</v>
      </c>
      <c r="D139" s="272">
        <v>8</v>
      </c>
      <c r="E139" s="284"/>
      <c r="F139" s="270">
        <f t="shared" si="10"/>
        <v>0</v>
      </c>
    </row>
    <row r="140" spans="1:6" s="278" customFormat="1" x14ac:dyDescent="0.3">
      <c r="A140" s="279">
        <v>126</v>
      </c>
      <c r="B140" s="280" t="s">
        <v>1429</v>
      </c>
      <c r="C140" s="279" t="s">
        <v>230</v>
      </c>
      <c r="D140" s="272">
        <v>100</v>
      </c>
      <c r="E140" s="284"/>
      <c r="F140" s="270">
        <f t="shared" si="10"/>
        <v>0</v>
      </c>
    </row>
    <row r="141" spans="1:6" s="278" customFormat="1" x14ac:dyDescent="0.2">
      <c r="A141" s="285"/>
      <c r="B141" s="391" t="s">
        <v>1430</v>
      </c>
      <c r="C141" s="391"/>
      <c r="D141" s="391"/>
      <c r="E141" s="391"/>
      <c r="F141" s="391"/>
    </row>
    <row r="142" spans="1:6" s="278" customFormat="1" x14ac:dyDescent="0.3">
      <c r="A142" s="279">
        <v>127</v>
      </c>
      <c r="B142" s="280" t="s">
        <v>1431</v>
      </c>
      <c r="C142" s="282" t="s">
        <v>1432</v>
      </c>
      <c r="D142" s="290">
        <v>1000</v>
      </c>
      <c r="E142" s="284"/>
      <c r="F142" s="270">
        <f>E142*D142</f>
        <v>0</v>
      </c>
    </row>
    <row r="143" spans="1:6" s="278" customFormat="1" x14ac:dyDescent="0.3">
      <c r="A143" s="279">
        <v>128</v>
      </c>
      <c r="B143" s="280" t="s">
        <v>1433</v>
      </c>
      <c r="C143" s="282" t="s">
        <v>1432</v>
      </c>
      <c r="D143" s="290">
        <v>50</v>
      </c>
      <c r="E143" s="284"/>
      <c r="F143" s="270">
        <f t="shared" ref="F143:F149" si="11">E143*D143</f>
        <v>0</v>
      </c>
    </row>
    <row r="144" spans="1:6" s="278" customFormat="1" x14ac:dyDescent="0.3">
      <c r="A144" s="279">
        <v>129</v>
      </c>
      <c r="B144" s="280" t="s">
        <v>1434</v>
      </c>
      <c r="C144" s="282" t="s">
        <v>1432</v>
      </c>
      <c r="D144" s="290">
        <v>40</v>
      </c>
      <c r="E144" s="284"/>
      <c r="F144" s="270">
        <f t="shared" si="11"/>
        <v>0</v>
      </c>
    </row>
    <row r="145" spans="1:6" s="278" customFormat="1" x14ac:dyDescent="0.3">
      <c r="A145" s="279">
        <v>130</v>
      </c>
      <c r="B145" s="280" t="s">
        <v>1435</v>
      </c>
      <c r="C145" s="282" t="s">
        <v>1432</v>
      </c>
      <c r="D145" s="290">
        <v>72</v>
      </c>
      <c r="E145" s="284"/>
      <c r="F145" s="270">
        <f t="shared" si="11"/>
        <v>0</v>
      </c>
    </row>
    <row r="146" spans="1:6" s="278" customFormat="1" x14ac:dyDescent="0.3">
      <c r="A146" s="279">
        <v>131</v>
      </c>
      <c r="B146" s="280" t="s">
        <v>1436</v>
      </c>
      <c r="C146" s="282" t="s">
        <v>1432</v>
      </c>
      <c r="D146" s="290">
        <v>200</v>
      </c>
      <c r="E146" s="284"/>
      <c r="F146" s="270">
        <f t="shared" si="11"/>
        <v>0</v>
      </c>
    </row>
    <row r="147" spans="1:6" s="278" customFormat="1" x14ac:dyDescent="0.3">
      <c r="A147" s="279">
        <v>132</v>
      </c>
      <c r="B147" s="280" t="s">
        <v>1437</v>
      </c>
      <c r="C147" s="282" t="s">
        <v>1432</v>
      </c>
      <c r="D147" s="290">
        <v>100</v>
      </c>
      <c r="E147" s="284"/>
      <c r="F147" s="270">
        <f t="shared" si="11"/>
        <v>0</v>
      </c>
    </row>
    <row r="148" spans="1:6" s="278" customFormat="1" x14ac:dyDescent="0.3">
      <c r="A148" s="279">
        <v>133</v>
      </c>
      <c r="B148" s="280" t="s">
        <v>1438</v>
      </c>
      <c r="C148" s="282" t="s">
        <v>1432</v>
      </c>
      <c r="D148" s="290">
        <v>100</v>
      </c>
      <c r="E148" s="284"/>
      <c r="F148" s="270">
        <f t="shared" si="11"/>
        <v>0</v>
      </c>
    </row>
    <row r="149" spans="1:6" s="278" customFormat="1" x14ac:dyDescent="0.3">
      <c r="A149" s="279">
        <v>134</v>
      </c>
      <c r="B149" s="291" t="s">
        <v>1439</v>
      </c>
      <c r="C149" s="292" t="s">
        <v>1440</v>
      </c>
      <c r="D149" s="279">
        <v>24</v>
      </c>
      <c r="E149" s="281"/>
      <c r="F149" s="270">
        <f t="shared" si="11"/>
        <v>0</v>
      </c>
    </row>
    <row r="150" spans="1:6" x14ac:dyDescent="0.3">
      <c r="A150" s="272"/>
      <c r="B150" s="266"/>
      <c r="C150" s="272"/>
      <c r="D150" s="272"/>
      <c r="E150" s="273"/>
      <c r="F150" s="266"/>
    </row>
    <row r="151" spans="1:6" x14ac:dyDescent="0.3">
      <c r="A151" s="272"/>
      <c r="B151" s="293" t="s">
        <v>1441</v>
      </c>
      <c r="C151" s="275"/>
      <c r="D151" s="275"/>
      <c r="E151" s="294"/>
      <c r="F151" s="295">
        <f>SUM(F3:F13)+SUM(F16:F22)+SUM(F24:F25)+SUM(F27:F89)+SUM(F91:F96)+SUM(F98:F115)+SUM(F118:F120)+SUM(F122:F131)+SUM(F133:F134)+SUM(F137:F140)+SUM(F142:F149)</f>
        <v>0</v>
      </c>
    </row>
    <row r="153" spans="1:6" x14ac:dyDescent="0.3">
      <c r="B153" s="159" t="s">
        <v>1066</v>
      </c>
    </row>
    <row r="154" spans="1:6" x14ac:dyDescent="0.3">
      <c r="B154" s="160" t="s">
        <v>1067</v>
      </c>
    </row>
    <row r="155" spans="1:6" ht="23" x14ac:dyDescent="0.3">
      <c r="B155" s="160" t="s">
        <v>1068</v>
      </c>
    </row>
    <row r="156" spans="1:6" ht="23" x14ac:dyDescent="0.3">
      <c r="B156" s="160" t="s">
        <v>1069</v>
      </c>
    </row>
    <row r="157" spans="1:6" ht="23" x14ac:dyDescent="0.3">
      <c r="B157" s="160" t="s">
        <v>1070</v>
      </c>
    </row>
    <row r="158" spans="1:6" x14ac:dyDescent="0.3">
      <c r="B158" s="160" t="s">
        <v>1071</v>
      </c>
    </row>
  </sheetData>
  <mergeCells count="11">
    <mergeCell ref="A116:F116"/>
    <mergeCell ref="A2:F2"/>
    <mergeCell ref="A14:F14"/>
    <mergeCell ref="A26:F26"/>
    <mergeCell ref="A90:F90"/>
    <mergeCell ref="A97:F97"/>
    <mergeCell ref="A121:F121"/>
    <mergeCell ref="B132:F132"/>
    <mergeCell ref="A135:F135"/>
    <mergeCell ref="B136:F136"/>
    <mergeCell ref="B141:F141"/>
  </mergeCells>
  <conditionalFormatting sqref="F16:F22">
    <cfRule type="cellIs" dxfId="1" priority="2" operator="equal">
      <formula>0</formula>
    </cfRule>
  </conditionalFormatting>
  <conditionalFormatting sqref="F24">
    <cfRule type="cellIs" dxfId="0" priority="1" operator="equal">
      <formula>0</formula>
    </cfRule>
  </conditionalFormatting>
  <pageMargins left="0.7" right="0.7" top="0.75" bottom="0.75" header="0.3" footer="0.3"/>
  <pageSetup paperSize="9" scale="64" fitToHeight="0" orientation="portrait" horizontalDpi="4294967293" verticalDpi="4294967293"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C93F5C-BAAF-46EF-AD90-80886C47C357}">
  <sheetPr>
    <pageSetUpPr fitToPage="1"/>
  </sheetPr>
  <dimension ref="A1:H49"/>
  <sheetViews>
    <sheetView showGridLines="0" workbookViewId="0">
      <selection activeCell="G14" sqref="G14:G38"/>
    </sheetView>
  </sheetViews>
  <sheetFormatPr defaultRowHeight="10" x14ac:dyDescent="0.2"/>
  <cols>
    <col min="2" max="2" width="64.109375" customWidth="1"/>
    <col min="6" max="6" width="15.5546875" customWidth="1"/>
    <col min="8" max="8" width="14" customWidth="1"/>
  </cols>
  <sheetData>
    <row r="1" spans="1:8" ht="12.5" x14ac:dyDescent="0.25">
      <c r="A1" s="297"/>
      <c r="B1" s="297"/>
      <c r="C1" s="401" t="s">
        <v>1442</v>
      </c>
      <c r="D1" s="401"/>
      <c r="E1" s="401"/>
      <c r="F1" s="401"/>
      <c r="G1" s="401"/>
      <c r="H1" s="401"/>
    </row>
    <row r="2" spans="1:8" ht="12.5" x14ac:dyDescent="0.25">
      <c r="A2" s="298"/>
      <c r="B2" s="298"/>
      <c r="C2" s="402" t="s">
        <v>1443</v>
      </c>
      <c r="D2" s="402"/>
      <c r="E2" s="402"/>
      <c r="F2" s="402" t="s">
        <v>1444</v>
      </c>
      <c r="G2" s="402"/>
      <c r="H2" s="402"/>
    </row>
    <row r="3" spans="1:8" ht="12.5" x14ac:dyDescent="0.25">
      <c r="A3" s="297"/>
      <c r="B3" s="297"/>
      <c r="C3" s="297"/>
      <c r="D3" s="297"/>
      <c r="E3" s="297"/>
      <c r="F3" s="299"/>
      <c r="G3" s="299"/>
      <c r="H3" s="299"/>
    </row>
    <row r="4" spans="1:8" ht="25" x14ac:dyDescent="0.5">
      <c r="A4" s="403" t="s">
        <v>1445</v>
      </c>
      <c r="B4" s="403"/>
      <c r="C4" s="403"/>
      <c r="D4" s="403"/>
      <c r="E4" s="403"/>
      <c r="F4" s="403"/>
      <c r="G4" s="403"/>
      <c r="H4" s="403"/>
    </row>
    <row r="5" spans="1:8" ht="12.5" x14ac:dyDescent="0.25">
      <c r="A5" s="297"/>
      <c r="B5" s="297"/>
      <c r="C5" s="297"/>
      <c r="D5" s="297"/>
      <c r="E5" s="297"/>
      <c r="F5" s="299"/>
      <c r="G5" s="299"/>
      <c r="H5" s="299"/>
    </row>
    <row r="6" spans="1:8" ht="12.5" x14ac:dyDescent="0.25">
      <c r="A6" s="404" t="s">
        <v>1446</v>
      </c>
      <c r="B6" s="404"/>
      <c r="C6" s="404"/>
      <c r="D6" s="404"/>
      <c r="E6" s="404"/>
      <c r="F6" s="404"/>
      <c r="G6" s="404"/>
      <c r="H6" s="404"/>
    </row>
    <row r="7" spans="1:8" ht="12.5" x14ac:dyDescent="0.25">
      <c r="A7" s="404" t="s">
        <v>1447</v>
      </c>
      <c r="B7" s="404"/>
      <c r="C7" s="404"/>
      <c r="D7" s="404"/>
      <c r="E7" s="404"/>
      <c r="F7" s="404"/>
      <c r="G7" s="404"/>
      <c r="H7" s="404"/>
    </row>
    <row r="8" spans="1:8" ht="12.5" x14ac:dyDescent="0.25">
      <c r="A8" s="300" t="s">
        <v>1488</v>
      </c>
      <c r="B8" s="297"/>
      <c r="C8" s="297"/>
      <c r="D8" s="297"/>
      <c r="E8" s="297"/>
      <c r="F8" s="299"/>
      <c r="G8" s="299"/>
      <c r="H8" s="299"/>
    </row>
    <row r="9" spans="1:8" ht="12.5" x14ac:dyDescent="0.25">
      <c r="A9" s="301"/>
      <c r="B9" s="300"/>
      <c r="C9" s="297"/>
      <c r="D9" s="297"/>
      <c r="E9" s="297"/>
      <c r="F9" s="299"/>
      <c r="G9" s="302"/>
      <c r="H9" s="302"/>
    </row>
    <row r="10" spans="1:8" ht="10.5" x14ac:dyDescent="0.2">
      <c r="A10" s="400" t="s">
        <v>1448</v>
      </c>
      <c r="B10" s="400" t="s">
        <v>48</v>
      </c>
      <c r="C10" s="400" t="s">
        <v>1302</v>
      </c>
      <c r="D10" s="400" t="s">
        <v>1303</v>
      </c>
      <c r="E10" s="400" t="s">
        <v>1449</v>
      </c>
      <c r="F10" s="400"/>
      <c r="G10" s="394" t="s">
        <v>1450</v>
      </c>
      <c r="H10" s="394"/>
    </row>
    <row r="11" spans="1:8" ht="10.5" x14ac:dyDescent="0.2">
      <c r="A11" s="400"/>
      <c r="B11" s="400"/>
      <c r="C11" s="400"/>
      <c r="D11" s="400"/>
      <c r="E11" s="303" t="s">
        <v>1451</v>
      </c>
      <c r="F11" s="304" t="s">
        <v>1452</v>
      </c>
      <c r="G11" s="305" t="s">
        <v>1451</v>
      </c>
      <c r="H11" s="304" t="s">
        <v>1452</v>
      </c>
    </row>
    <row r="12" spans="1:8" x14ac:dyDescent="0.2">
      <c r="A12" s="395"/>
      <c r="B12" s="395"/>
      <c r="C12" s="395"/>
      <c r="D12" s="395"/>
      <c r="E12" s="395"/>
      <c r="F12" s="395"/>
      <c r="G12" s="395"/>
      <c r="H12" s="395"/>
    </row>
    <row r="13" spans="1:8" ht="10.5" x14ac:dyDescent="0.2">
      <c r="A13" s="306"/>
      <c r="B13" s="307" t="s">
        <v>1453</v>
      </c>
      <c r="C13" s="308"/>
      <c r="D13" s="308"/>
      <c r="E13" s="309"/>
      <c r="F13" s="310"/>
      <c r="G13" s="311"/>
      <c r="H13" s="310"/>
    </row>
    <row r="14" spans="1:8" x14ac:dyDescent="0.2">
      <c r="A14" s="306">
        <v>1</v>
      </c>
      <c r="B14" s="312" t="s">
        <v>1454</v>
      </c>
      <c r="C14" s="308" t="s">
        <v>243</v>
      </c>
      <c r="D14" s="308">
        <v>1</v>
      </c>
      <c r="E14" s="311"/>
      <c r="F14" s="313">
        <f t="shared" ref="F14:F26" si="0">E14*D14</f>
        <v>0</v>
      </c>
      <c r="G14" s="314"/>
      <c r="H14" s="313">
        <f t="shared" ref="H14:H26" si="1">G14*D14</f>
        <v>0</v>
      </c>
    </row>
    <row r="15" spans="1:8" x14ac:dyDescent="0.2">
      <c r="A15" s="306">
        <v>2</v>
      </c>
      <c r="B15" s="312" t="s">
        <v>1455</v>
      </c>
      <c r="C15" s="308" t="s">
        <v>243</v>
      </c>
      <c r="D15" s="308">
        <v>1</v>
      </c>
      <c r="E15" s="315"/>
      <c r="F15" s="313">
        <f t="shared" si="0"/>
        <v>0</v>
      </c>
      <c r="G15" s="314"/>
      <c r="H15" s="313">
        <f t="shared" si="1"/>
        <v>0</v>
      </c>
    </row>
    <row r="16" spans="1:8" x14ac:dyDescent="0.2">
      <c r="A16" s="306">
        <v>3</v>
      </c>
      <c r="B16" s="316" t="s">
        <v>1456</v>
      </c>
      <c r="C16" s="308" t="s">
        <v>218</v>
      </c>
      <c r="D16" s="308">
        <v>2</v>
      </c>
      <c r="E16" s="315"/>
      <c r="F16" s="313">
        <f t="shared" si="0"/>
        <v>0</v>
      </c>
      <c r="G16" s="317"/>
      <c r="H16" s="313">
        <f t="shared" si="1"/>
        <v>0</v>
      </c>
    </row>
    <row r="17" spans="1:8" x14ac:dyDescent="0.2">
      <c r="A17" s="306">
        <v>4</v>
      </c>
      <c r="B17" s="312" t="s">
        <v>1457</v>
      </c>
      <c r="C17" s="318" t="s">
        <v>117</v>
      </c>
      <c r="D17" s="308">
        <v>5</v>
      </c>
      <c r="E17" s="315"/>
      <c r="F17" s="313">
        <f t="shared" si="0"/>
        <v>0</v>
      </c>
      <c r="G17" s="314"/>
      <c r="H17" s="313">
        <f t="shared" si="1"/>
        <v>0</v>
      </c>
    </row>
    <row r="18" spans="1:8" x14ac:dyDescent="0.2">
      <c r="A18" s="306">
        <v>5</v>
      </c>
      <c r="B18" s="319" t="s">
        <v>1458</v>
      </c>
      <c r="C18" s="318" t="s">
        <v>117</v>
      </c>
      <c r="D18" s="308">
        <v>175</v>
      </c>
      <c r="E18" s="311"/>
      <c r="F18" s="313">
        <f t="shared" si="0"/>
        <v>0</v>
      </c>
      <c r="G18" s="314"/>
      <c r="H18" s="313">
        <f t="shared" si="1"/>
        <v>0</v>
      </c>
    </row>
    <row r="19" spans="1:8" x14ac:dyDescent="0.2">
      <c r="A19" s="306">
        <v>6</v>
      </c>
      <c r="B19" s="312" t="s">
        <v>1459</v>
      </c>
      <c r="C19" s="318" t="s">
        <v>117</v>
      </c>
      <c r="D19" s="308">
        <v>175</v>
      </c>
      <c r="E19" s="315"/>
      <c r="F19" s="313">
        <f t="shared" si="0"/>
        <v>0</v>
      </c>
      <c r="G19" s="314"/>
      <c r="H19" s="313">
        <f t="shared" si="1"/>
        <v>0</v>
      </c>
    </row>
    <row r="20" spans="1:8" x14ac:dyDescent="0.2">
      <c r="A20" s="306">
        <v>7</v>
      </c>
      <c r="B20" s="312" t="s">
        <v>1460</v>
      </c>
      <c r="C20" s="318" t="s">
        <v>117</v>
      </c>
      <c r="D20" s="308">
        <v>175</v>
      </c>
      <c r="E20" s="315"/>
      <c r="F20" s="313">
        <f t="shared" si="0"/>
        <v>0</v>
      </c>
      <c r="G20" s="314"/>
      <c r="H20" s="313">
        <f t="shared" si="1"/>
        <v>0</v>
      </c>
    </row>
    <row r="21" spans="1:8" ht="20" x14ac:dyDescent="0.2">
      <c r="A21" s="306">
        <v>8</v>
      </c>
      <c r="B21" s="312" t="s">
        <v>1461</v>
      </c>
      <c r="C21" s="318" t="s">
        <v>218</v>
      </c>
      <c r="D21" s="308">
        <v>62</v>
      </c>
      <c r="E21" s="315"/>
      <c r="F21" s="313">
        <f t="shared" si="0"/>
        <v>0</v>
      </c>
      <c r="G21" s="317"/>
      <c r="H21" s="313">
        <f t="shared" si="1"/>
        <v>0</v>
      </c>
    </row>
    <row r="22" spans="1:8" x14ac:dyDescent="0.2">
      <c r="A22" s="306">
        <v>9</v>
      </c>
      <c r="B22" s="312" t="s">
        <v>1462</v>
      </c>
      <c r="C22" s="318" t="s">
        <v>117</v>
      </c>
      <c r="D22" s="308">
        <v>210</v>
      </c>
      <c r="E22" s="315"/>
      <c r="F22" s="313">
        <f t="shared" si="0"/>
        <v>0</v>
      </c>
      <c r="G22" s="317"/>
      <c r="H22" s="313">
        <f t="shared" si="1"/>
        <v>0</v>
      </c>
    </row>
    <row r="23" spans="1:8" x14ac:dyDescent="0.2">
      <c r="A23" s="306">
        <v>10</v>
      </c>
      <c r="B23" s="312" t="s">
        <v>1463</v>
      </c>
      <c r="C23" s="308" t="s">
        <v>1464</v>
      </c>
      <c r="D23" s="308">
        <v>2</v>
      </c>
      <c r="E23" s="315"/>
      <c r="F23" s="313">
        <f t="shared" si="0"/>
        <v>0</v>
      </c>
      <c r="G23" s="317"/>
      <c r="H23" s="313">
        <f t="shared" si="1"/>
        <v>0</v>
      </c>
    </row>
    <row r="24" spans="1:8" x14ac:dyDescent="0.2">
      <c r="A24" s="306">
        <v>11</v>
      </c>
      <c r="B24" s="312" t="s">
        <v>1465</v>
      </c>
      <c r="C24" s="318" t="s">
        <v>117</v>
      </c>
      <c r="D24" s="308">
        <v>15</v>
      </c>
      <c r="E24" s="315"/>
      <c r="F24" s="313">
        <f t="shared" si="0"/>
        <v>0</v>
      </c>
      <c r="G24" s="317"/>
      <c r="H24" s="313">
        <f t="shared" si="1"/>
        <v>0</v>
      </c>
    </row>
    <row r="25" spans="1:8" ht="10.5" x14ac:dyDescent="0.2">
      <c r="A25" s="306">
        <v>12</v>
      </c>
      <c r="B25" s="320" t="s">
        <v>1466</v>
      </c>
      <c r="C25" s="308" t="s">
        <v>230</v>
      </c>
      <c r="D25" s="308">
        <v>1</v>
      </c>
      <c r="E25" s="315"/>
      <c r="F25" s="313">
        <f t="shared" si="0"/>
        <v>0</v>
      </c>
      <c r="G25" s="314"/>
      <c r="H25" s="313">
        <f t="shared" si="1"/>
        <v>0</v>
      </c>
    </row>
    <row r="26" spans="1:8" ht="10.5" x14ac:dyDescent="0.2">
      <c r="A26" s="306">
        <v>13</v>
      </c>
      <c r="B26" s="320" t="s">
        <v>1467</v>
      </c>
      <c r="C26" s="308" t="s">
        <v>230</v>
      </c>
      <c r="D26" s="308">
        <v>1</v>
      </c>
      <c r="E26" s="315"/>
      <c r="F26" s="313">
        <f t="shared" si="0"/>
        <v>0</v>
      </c>
      <c r="G26" s="314"/>
      <c r="H26" s="313">
        <f t="shared" si="1"/>
        <v>0</v>
      </c>
    </row>
    <row r="27" spans="1:8" ht="10.5" x14ac:dyDescent="0.2">
      <c r="A27" s="306"/>
      <c r="B27" s="321"/>
      <c r="C27" s="308"/>
      <c r="D27" s="308"/>
      <c r="E27" s="315"/>
      <c r="F27" s="310"/>
      <c r="G27" s="314"/>
      <c r="H27" s="310"/>
    </row>
    <row r="28" spans="1:8" ht="10.5" x14ac:dyDescent="0.2">
      <c r="A28" s="306"/>
      <c r="B28" s="307" t="s">
        <v>1279</v>
      </c>
      <c r="C28" s="308"/>
      <c r="D28" s="308"/>
      <c r="E28" s="315"/>
      <c r="F28" s="310"/>
      <c r="G28" s="314"/>
      <c r="H28" s="310"/>
    </row>
    <row r="29" spans="1:8" ht="10.5" x14ac:dyDescent="0.2">
      <c r="A29" s="322">
        <v>15</v>
      </c>
      <c r="B29" s="323" t="s">
        <v>1468</v>
      </c>
      <c r="C29" s="308" t="s">
        <v>1440</v>
      </c>
      <c r="D29" s="308">
        <v>5</v>
      </c>
      <c r="E29" s="314"/>
      <c r="F29" s="313">
        <f t="shared" ref="F29:F34" si="2">E29*D29</f>
        <v>0</v>
      </c>
      <c r="G29" s="314"/>
      <c r="H29" s="313">
        <f t="shared" ref="H29:H34" si="3">G29*D29</f>
        <v>0</v>
      </c>
    </row>
    <row r="30" spans="1:8" ht="10.5" x14ac:dyDescent="0.2">
      <c r="A30" s="322">
        <v>16</v>
      </c>
      <c r="B30" s="323" t="s">
        <v>1469</v>
      </c>
      <c r="C30" s="308" t="s">
        <v>1440</v>
      </c>
      <c r="D30" s="308">
        <v>5</v>
      </c>
      <c r="E30" s="314"/>
      <c r="F30" s="313">
        <f t="shared" si="2"/>
        <v>0</v>
      </c>
      <c r="G30" s="314"/>
      <c r="H30" s="313">
        <f t="shared" si="3"/>
        <v>0</v>
      </c>
    </row>
    <row r="31" spans="1:8" ht="10.5" x14ac:dyDescent="0.2">
      <c r="A31" s="322">
        <v>17</v>
      </c>
      <c r="B31" s="323" t="s">
        <v>1470</v>
      </c>
      <c r="C31" s="308" t="s">
        <v>1440</v>
      </c>
      <c r="D31" s="308">
        <v>6</v>
      </c>
      <c r="E31" s="314"/>
      <c r="F31" s="313">
        <f t="shared" si="2"/>
        <v>0</v>
      </c>
      <c r="G31" s="314"/>
      <c r="H31" s="313">
        <f t="shared" si="3"/>
        <v>0</v>
      </c>
    </row>
    <row r="32" spans="1:8" x14ac:dyDescent="0.2">
      <c r="A32" s="322">
        <v>18</v>
      </c>
      <c r="B32" s="312" t="s">
        <v>1471</v>
      </c>
      <c r="C32" s="308" t="s">
        <v>243</v>
      </c>
      <c r="D32" s="308">
        <v>1</v>
      </c>
      <c r="E32" s="314"/>
      <c r="F32" s="313">
        <f t="shared" si="2"/>
        <v>0</v>
      </c>
      <c r="G32" s="314"/>
      <c r="H32" s="313">
        <f t="shared" si="3"/>
        <v>0</v>
      </c>
    </row>
    <row r="33" spans="1:8" ht="10.5" x14ac:dyDescent="0.2">
      <c r="A33" s="322">
        <v>19</v>
      </c>
      <c r="B33" s="323" t="s">
        <v>1472</v>
      </c>
      <c r="C33" s="308" t="s">
        <v>243</v>
      </c>
      <c r="D33" s="308">
        <v>1</v>
      </c>
      <c r="E33" s="314"/>
      <c r="F33" s="313">
        <f t="shared" si="2"/>
        <v>0</v>
      </c>
      <c r="G33" s="314"/>
      <c r="H33" s="313">
        <f t="shared" si="3"/>
        <v>0</v>
      </c>
    </row>
    <row r="34" spans="1:8" ht="10.5" x14ac:dyDescent="0.2">
      <c r="A34" s="322">
        <v>20</v>
      </c>
      <c r="B34" s="323" t="s">
        <v>1473</v>
      </c>
      <c r="C34" s="308" t="s">
        <v>243</v>
      </c>
      <c r="D34" s="308">
        <v>1</v>
      </c>
      <c r="E34" s="314"/>
      <c r="F34" s="313">
        <f t="shared" si="2"/>
        <v>0</v>
      </c>
      <c r="G34" s="314"/>
      <c r="H34" s="313">
        <f t="shared" si="3"/>
        <v>0</v>
      </c>
    </row>
    <row r="35" spans="1:8" x14ac:dyDescent="0.2">
      <c r="A35" s="324"/>
      <c r="B35" s="325"/>
      <c r="C35" s="325"/>
      <c r="D35" s="325"/>
      <c r="E35" s="325"/>
      <c r="F35" s="325"/>
      <c r="G35" s="325"/>
      <c r="H35" s="326"/>
    </row>
    <row r="36" spans="1:8" x14ac:dyDescent="0.2">
      <c r="A36" s="308" t="s">
        <v>1474</v>
      </c>
      <c r="B36" s="315" t="s">
        <v>1475</v>
      </c>
      <c r="C36" s="308" t="s">
        <v>223</v>
      </c>
      <c r="D36" s="308">
        <v>6</v>
      </c>
      <c r="E36" s="327">
        <v>0</v>
      </c>
      <c r="F36" s="328">
        <f>D36*E36</f>
        <v>0</v>
      </c>
      <c r="G36" s="329"/>
      <c r="H36" s="330">
        <f>D36*G36</f>
        <v>0</v>
      </c>
    </row>
    <row r="37" spans="1:8" x14ac:dyDescent="0.2">
      <c r="A37" s="308" t="s">
        <v>1476</v>
      </c>
      <c r="B37" s="315" t="s">
        <v>1477</v>
      </c>
      <c r="C37" s="308" t="s">
        <v>223</v>
      </c>
      <c r="D37" s="308">
        <v>3</v>
      </c>
      <c r="E37" s="317">
        <f>SUM(F14:F34)*0.01</f>
        <v>0</v>
      </c>
      <c r="F37" s="331">
        <f>D37*E37</f>
        <v>0</v>
      </c>
      <c r="G37" s="332"/>
      <c r="H37" s="331">
        <f>D37*G37</f>
        <v>0</v>
      </c>
    </row>
    <row r="38" spans="1:8" x14ac:dyDescent="0.2">
      <c r="A38" s="308" t="s">
        <v>1478</v>
      </c>
      <c r="B38" s="315" t="s">
        <v>1479</v>
      </c>
      <c r="C38" s="308" t="s">
        <v>223</v>
      </c>
      <c r="D38" s="308">
        <v>2</v>
      </c>
      <c r="E38" s="317">
        <f>SUM(F14:F34)*0.01</f>
        <v>0</v>
      </c>
      <c r="F38" s="331">
        <f>D38*E38</f>
        <v>0</v>
      </c>
      <c r="G38" s="332"/>
      <c r="H38" s="331">
        <f>D38*G38</f>
        <v>0</v>
      </c>
    </row>
    <row r="39" spans="1:8" x14ac:dyDescent="0.2">
      <c r="A39" s="333"/>
      <c r="B39" s="334"/>
      <c r="C39" s="334"/>
      <c r="D39" s="334"/>
      <c r="E39" s="334"/>
      <c r="F39" s="334"/>
      <c r="G39" s="334"/>
      <c r="H39" s="335"/>
    </row>
    <row r="40" spans="1:8" ht="10.5" x14ac:dyDescent="0.2">
      <c r="A40" s="396" t="s">
        <v>1480</v>
      </c>
      <c r="B40" s="396"/>
      <c r="C40" s="396"/>
      <c r="D40" s="396"/>
      <c r="E40" s="336"/>
      <c r="F40" s="337">
        <f>SUM(F36:F38,F14:F34)</f>
        <v>0</v>
      </c>
      <c r="G40" s="338"/>
      <c r="H40" s="337">
        <f>SUM(H36:H38,H14:H34)</f>
        <v>0</v>
      </c>
    </row>
    <row r="41" spans="1:8" x14ac:dyDescent="0.2">
      <c r="A41" s="397"/>
      <c r="B41" s="397"/>
      <c r="C41" s="397"/>
      <c r="D41" s="397"/>
      <c r="E41" s="397"/>
      <c r="F41" s="397"/>
      <c r="G41" s="397"/>
      <c r="H41" s="397"/>
    </row>
    <row r="42" spans="1:8" ht="10.5" x14ac:dyDescent="0.2">
      <c r="A42" s="398" t="s">
        <v>1481</v>
      </c>
      <c r="B42" s="398"/>
      <c r="C42" s="398"/>
      <c r="D42" s="398"/>
      <c r="E42" s="399">
        <f>H40+F40</f>
        <v>0</v>
      </c>
      <c r="F42" s="399"/>
      <c r="G42" s="399"/>
      <c r="H42" s="399"/>
    </row>
    <row r="43" spans="1:8" ht="12.5" x14ac:dyDescent="0.25">
      <c r="A43" s="339"/>
      <c r="B43" s="339"/>
      <c r="C43" s="339"/>
      <c r="D43" s="339"/>
      <c r="E43" s="339"/>
      <c r="F43" s="340"/>
      <c r="G43" s="340"/>
      <c r="H43" s="340"/>
    </row>
    <row r="44" spans="1:8" ht="12.5" x14ac:dyDescent="0.25">
      <c r="A44" s="341" t="s">
        <v>1482</v>
      </c>
      <c r="B44" s="297"/>
      <c r="C44" s="297"/>
      <c r="D44" s="297"/>
      <c r="E44" s="297"/>
      <c r="F44" s="297"/>
      <c r="G44" s="297"/>
      <c r="H44" s="297"/>
    </row>
    <row r="45" spans="1:8" ht="29.5" customHeight="1" x14ac:dyDescent="0.25">
      <c r="A45" s="393" t="s">
        <v>1483</v>
      </c>
      <c r="B45" s="393"/>
      <c r="C45" s="393"/>
      <c r="D45" s="393"/>
      <c r="E45" s="393"/>
      <c r="F45" s="393"/>
      <c r="G45" s="297"/>
      <c r="H45" s="297"/>
    </row>
    <row r="46" spans="1:8" ht="27" customHeight="1" x14ac:dyDescent="0.25">
      <c r="A46" s="393" t="s">
        <v>1069</v>
      </c>
      <c r="B46" s="393"/>
      <c r="C46" s="393"/>
      <c r="D46" s="393"/>
      <c r="E46" s="393"/>
      <c r="F46" s="393"/>
      <c r="G46" s="297"/>
      <c r="H46" s="297"/>
    </row>
    <row r="47" spans="1:8" ht="21" customHeight="1" x14ac:dyDescent="0.25">
      <c r="A47" s="393" t="s">
        <v>1484</v>
      </c>
      <c r="B47" s="393"/>
      <c r="C47" s="393"/>
      <c r="D47" s="393"/>
      <c r="E47" s="393"/>
      <c r="F47" s="393"/>
      <c r="G47" s="297"/>
      <c r="H47" s="297"/>
    </row>
    <row r="48" spans="1:8" ht="32" customHeight="1" x14ac:dyDescent="0.25">
      <c r="A48" s="393" t="s">
        <v>1485</v>
      </c>
      <c r="B48" s="393"/>
      <c r="C48" s="393"/>
      <c r="D48" s="393"/>
      <c r="E48" s="393"/>
      <c r="F48" s="393"/>
      <c r="G48" s="297"/>
      <c r="H48" s="297"/>
    </row>
    <row r="49" spans="1:8" ht="45.5" customHeight="1" x14ac:dyDescent="0.25">
      <c r="A49" s="393" t="s">
        <v>1486</v>
      </c>
      <c r="B49" s="393"/>
      <c r="C49" s="393"/>
      <c r="D49" s="393"/>
      <c r="E49" s="393"/>
      <c r="F49" s="393"/>
      <c r="G49" s="297"/>
      <c r="H49" s="297"/>
    </row>
  </sheetData>
  <protectedRanges>
    <protectedRange sqref="G23 B23:E23" name="Oblast1_1_5"/>
    <protectedRange sqref="B17:E17 C18:D18" name="Oblast1_1_5_2"/>
    <protectedRange sqref="D19:E19" name="Oblast1_1_4_3"/>
    <protectedRange sqref="B19:C19" name="Oblast1_1_4_4_1_5"/>
    <protectedRange sqref="D20:E21" name="Oblast1_1_4_4"/>
    <protectedRange sqref="B21:C21 C20" name="Oblast1_1_4_4_1_6"/>
    <protectedRange sqref="D24:E24 D22:E22" name="Oblast1_1_4_5"/>
    <protectedRange sqref="B24:C24 B22:C22" name="Oblast1_1_4_4_1_7"/>
    <protectedRange sqref="B32" name="Oblast1_1_1_3_5_1"/>
    <protectedRange sqref="G16" name="Oblast1_1_1_1_3"/>
    <protectedRange sqref="B16:C16" name="Oblast1_1_7"/>
    <protectedRange sqref="G15" name="Oblast1_1_3_1_1_1_2_1"/>
    <protectedRange sqref="F27:F28 H27:H28" name="Oblast1_1_1_1_2_3_3_2_3"/>
    <protectedRange sqref="B18" name="Oblast1_1_8_1_1"/>
    <protectedRange sqref="B20" name="Oblast1_1_4_4_1_7_1"/>
    <protectedRange sqref="E18" name="Oblast1_1_3_1_1_1"/>
    <protectedRange sqref="G18" name="Oblast1_1_3_1_1_1_2_1_1"/>
    <protectedRange sqref="E14" name="Oblast1_1_3_1_1_1_1"/>
    <protectedRange sqref="G14" name="Oblast1_1_3_1_1_1_2_1_1_1"/>
    <protectedRange sqref="H14:H26 F14:F26" name="Oblast1_1_1_1_2_3_3_2_1_1"/>
    <protectedRange sqref="H29:H34 F29:F34" name="Oblast1_1_1_1_2_3_3_2_3_1"/>
    <protectedRange sqref="H36" name="Oblast1_1_2_5_1_1"/>
  </protectedRanges>
  <mergeCells count="21">
    <mergeCell ref="C1:H1"/>
    <mergeCell ref="C2:H2"/>
    <mergeCell ref="A4:H4"/>
    <mergeCell ref="A6:H6"/>
    <mergeCell ref="A7:H7"/>
    <mergeCell ref="G10:H10"/>
    <mergeCell ref="A12:H12"/>
    <mergeCell ref="A40:D40"/>
    <mergeCell ref="A41:H41"/>
    <mergeCell ref="A42:D42"/>
    <mergeCell ref="E42:H42"/>
    <mergeCell ref="A10:A11"/>
    <mergeCell ref="B10:B11"/>
    <mergeCell ref="C10:C11"/>
    <mergeCell ref="D10:D11"/>
    <mergeCell ref="E10:F10"/>
    <mergeCell ref="A45:F45"/>
    <mergeCell ref="A46:F46"/>
    <mergeCell ref="A47:F47"/>
    <mergeCell ref="A48:F48"/>
    <mergeCell ref="A49:F49"/>
  </mergeCells>
  <pageMargins left="0.7" right="0.7" top="0.75" bottom="0.75" header="0.3" footer="0.3"/>
  <pageSetup paperSize="9" scale="80" fitToHeight="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7</vt:i4>
      </vt:variant>
      <vt:variant>
        <vt:lpstr>Pomenované rozsahy</vt:lpstr>
      </vt:variant>
      <vt:variant>
        <vt:i4>6</vt:i4>
      </vt:variant>
    </vt:vector>
  </HeadingPairs>
  <TitlesOfParts>
    <vt:vector size="13" baseType="lpstr">
      <vt:lpstr>Rekapitulácia stavby</vt:lpstr>
      <vt:lpstr>01 - Ústredné vykurovanie</vt:lpstr>
      <vt:lpstr>02 - Spevnené plochy, zák...</vt:lpstr>
      <vt:lpstr>03 - Plyn</vt:lpstr>
      <vt:lpstr>04 - Súhrná časť</vt:lpstr>
      <vt:lpstr>05 - MaR a Elektroinštalácie</vt:lpstr>
      <vt:lpstr>06 - Vnútroareálový elektrorozv</vt:lpstr>
      <vt:lpstr>'01 - Ústredné vykurovanie'!Názvy_tlače</vt:lpstr>
      <vt:lpstr>'02 - Spevnené plochy, zák...'!Názvy_tlače</vt:lpstr>
      <vt:lpstr>'Rekapitulácia stavby'!Názvy_tlače</vt:lpstr>
      <vt:lpstr>'01 - Ústredné vykurovanie'!Oblasť_tlače</vt:lpstr>
      <vt:lpstr>'02 - Spevnené plochy, zák...'!Oblasť_tlače</vt:lpstr>
      <vt:lpstr>'Rekapitulácia stavby'!Oblasť_tlače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Štovka Michal</dc:creator>
  <cp:lastModifiedBy>Leško Ľudovít</cp:lastModifiedBy>
  <cp:lastPrinted>2024-07-01T12:27:06Z</cp:lastPrinted>
  <dcterms:created xsi:type="dcterms:W3CDTF">2024-05-29T11:53:33Z</dcterms:created>
  <dcterms:modified xsi:type="dcterms:W3CDTF">2024-08-09T14:31:49Z</dcterms:modified>
</cp:coreProperties>
</file>